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xj\xARB\_CLOUD\xvasek111_gmail_com-ARBactive\ARB_active\2021-501 Opravy MU 2021\PD-02-ESF čidla EPS\"/>
    </mc:Choice>
  </mc:AlternateContent>
  <xr:revisionPtr revIDLastSave="0" documentId="13_ncr:1_{D08A87A8-90BE-43E1-8A4A-FD7D66C1350F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501-02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'501-02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'501-02 1 Pol'!$A$1:$X$67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9" i="12"/>
  <c r="K9" i="12"/>
  <c r="O9" i="12"/>
  <c r="Q9" i="12"/>
  <c r="V9" i="12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7" i="12"/>
  <c r="G36" i="12" s="1"/>
  <c r="I51" i="1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I39" i="12"/>
  <c r="K39" i="12"/>
  <c r="K38" i="12" s="1"/>
  <c r="M39" i="12"/>
  <c r="M38" i="12" s="1"/>
  <c r="O39" i="12"/>
  <c r="Q39" i="12"/>
  <c r="V39" i="12"/>
  <c r="G41" i="12"/>
  <c r="G38" i="12" s="1"/>
  <c r="I52" i="1" s="1"/>
  <c r="I17" i="1" s="1"/>
  <c r="I41" i="12"/>
  <c r="K41" i="12"/>
  <c r="M41" i="12"/>
  <c r="O41" i="12"/>
  <c r="Q41" i="12"/>
  <c r="V41" i="12"/>
  <c r="G43" i="12"/>
  <c r="M43" i="12" s="1"/>
  <c r="I43" i="12"/>
  <c r="I38" i="12" s="1"/>
  <c r="K43" i="12"/>
  <c r="O43" i="12"/>
  <c r="Q43" i="12"/>
  <c r="Q38" i="12" s="1"/>
  <c r="V43" i="12"/>
  <c r="G45" i="12"/>
  <c r="I53" i="1" s="1"/>
  <c r="I19" i="1" s="1"/>
  <c r="Q45" i="12"/>
  <c r="G46" i="12"/>
  <c r="I46" i="12"/>
  <c r="I45" i="12" s="1"/>
  <c r="K46" i="12"/>
  <c r="K45" i="12" s="1"/>
  <c r="M46" i="12"/>
  <c r="M45" i="12" s="1"/>
  <c r="O46" i="12"/>
  <c r="O45" i="12" s="1"/>
  <c r="Q46" i="12"/>
  <c r="V46" i="12"/>
  <c r="V45" i="12" s="1"/>
  <c r="G48" i="12"/>
  <c r="G47" i="12" s="1"/>
  <c r="I54" i="1" s="1"/>
  <c r="I20" i="1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AE57" i="12"/>
  <c r="F40" i="1" s="1"/>
  <c r="I18" i="1"/>
  <c r="J28" i="1"/>
  <c r="J26" i="1"/>
  <c r="G38" i="1"/>
  <c r="F38" i="1"/>
  <c r="J23" i="1"/>
  <c r="J24" i="1"/>
  <c r="J25" i="1"/>
  <c r="J27" i="1"/>
  <c r="E24" i="1"/>
  <c r="E26" i="1"/>
  <c r="O38" i="12" l="1"/>
  <c r="M28" i="12"/>
  <c r="K8" i="12"/>
  <c r="F41" i="1"/>
  <c r="I49" i="1"/>
  <c r="O47" i="12"/>
  <c r="Q8" i="12"/>
  <c r="V28" i="12"/>
  <c r="I8" i="12"/>
  <c r="Q47" i="12"/>
  <c r="V47" i="12"/>
  <c r="I47" i="12"/>
  <c r="F39" i="1"/>
  <c r="F42" i="1" s="1"/>
  <c r="G23" i="1" s="1"/>
  <c r="Q28" i="12"/>
  <c r="O28" i="12"/>
  <c r="V8" i="12"/>
  <c r="AF57" i="12"/>
  <c r="K47" i="12"/>
  <c r="V38" i="12"/>
  <c r="K28" i="12"/>
  <c r="I28" i="12"/>
  <c r="O8" i="12"/>
  <c r="G28" i="12"/>
  <c r="I50" i="1" s="1"/>
  <c r="M48" i="12"/>
  <c r="M47" i="12" s="1"/>
  <c r="M37" i="12"/>
  <c r="M36" i="12" s="1"/>
  <c r="M9" i="12"/>
  <c r="M8" i="12" s="1"/>
  <c r="I16" i="1" l="1"/>
  <c r="I21" i="1" s="1"/>
  <c r="G57" i="12"/>
  <c r="G40" i="1"/>
  <c r="H40" i="1" s="1"/>
  <c r="I40" i="1" s="1"/>
  <c r="G39" i="1"/>
  <c r="G42" i="1" s="1"/>
  <c r="G25" i="1" s="1"/>
  <c r="A25" i="1" s="1"/>
  <c r="G41" i="1"/>
  <c r="H41" i="1" s="1"/>
  <c r="I41" i="1" s="1"/>
  <c r="I55" i="1"/>
  <c r="J54" i="1" s="1"/>
  <c r="A23" i="1"/>
  <c r="J51" i="1" l="1"/>
  <c r="G26" i="1"/>
  <c r="A26" i="1"/>
  <c r="J52" i="1"/>
  <c r="J49" i="1"/>
  <c r="G28" i="1"/>
  <c r="J53" i="1"/>
  <c r="J50" i="1"/>
  <c r="J55" i="1" s="1"/>
  <c r="H39" i="1"/>
  <c r="G24" i="1"/>
  <c r="A27" i="1" s="1"/>
  <c r="A24" i="1"/>
  <c r="H42" i="1" l="1"/>
  <c r="I39" i="1"/>
  <c r="I42" i="1" s="1"/>
  <c r="G29" i="1"/>
  <c r="G27" i="1" s="1"/>
  <c r="A29" i="1"/>
  <c r="J39" i="1" l="1"/>
  <c r="J42" i="1" s="1"/>
  <c r="J41" i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Janoušek Václav</author>
  </authors>
  <commentList>
    <comment ref="S6" authorId="0" shapeId="0" xr:uid="{DA45BE06-0A5E-4AB4-AD8B-E7A2A6640DA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CFFE2AD-448C-44B7-AC6B-DDD27136A6D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<sst xmlns="http://schemas.openxmlformats.org/spreadsheetml/2006/main" count="375" uniqueCount="188">
  <si>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</si>
  <si>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</si>
  <si>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</si>
  <si>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</si>
  <si>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</si>
  <si>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</si>
  <si>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</si>
  <si>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</si>
  <si>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</si>
  <si>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</si>
  <si>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</si>
  <si>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</si>
  <si>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</si>
  <si>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</si>
  <si>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</si>
  <si>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</si>
  <si>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</si>
  <si>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</si>
  <si>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</si>
  <si>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</si>
  <si>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</si>
  <si>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</si>
  <si>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</si>
  <si>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</si>
  <si>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</si>
  <si>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</si>
  <si>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</si>
  <si>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</si>
  <si>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</si>
  <si>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</si>
  <si>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</si>
  <si>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</si>
  <si>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</si>
  <si>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</si>
  <si>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</si>
  <si>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</si>
  <si>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</si>
  <si>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</si>
  <si>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</si>
  <si>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</si>
  <si>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</si>
  <si>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</si>
  <si>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</si>
  <si>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</si>
  <si>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EPS</t>
  </si>
  <si>
    <t>501-02</t>
  </si>
  <si>
    <t>ESF</t>
  </si>
  <si>
    <t>Objekt:</t>
  </si>
  <si>
    <t>Rozpočet:</t>
  </si>
  <si>
    <t>2021</t>
  </si>
  <si>
    <t>PD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</si>
  <si>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</si>
  <si>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</si>
  <si>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</si>
  <si>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</si>
  <si>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</si>
  <si>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</si>
  <si>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</si>
  <si>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</si>
  <si>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</si>
  <si>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</si>
  <si>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</si>
  <si>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784</t>
  </si>
  <si>
    <t>Malby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</si>
  <si>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</si>
  <si>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</si>
  <si>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</si>
  <si>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</si>
  <si>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</si>
  <si>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</si>
  <si>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</si>
  <si>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</si>
  <si>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</si>
  <si>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</si>
  <si>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</si>
  <si>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</si>
  <si>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</si>
  <si>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</si>
  <si>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</si>
  <si>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</si>
  <si>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</si>
  <si>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</si>
  <si>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</si>
  <si>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</si>
  <si>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</si>
  <si>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</si>
  <si>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</si>
  <si>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</si>
  <si>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</si>
  <si>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</si>
  <si>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</si>
  <si>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</si>
  <si>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</si>
  <si>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941955004R00</t>
  </si>
  <si>
    <t>Lešení lehké pomocné, výška podlahy do 3,5 m</t>
  </si>
  <si>
    <t>m2</t>
  </si>
  <si>
    <t>RTS 21/ I</t>
  </si>
  <si>
    <t>Práce</t>
  </si>
  <si>
    <t>POL1_</t>
  </si>
  <si>
    <t>6*3,5*3</t>
  </si>
  <si>
    <t>VV</t>
  </si>
  <si>
    <t>288088T10</t>
  </si>
  <si>
    <t>Zakrytí konstrukcí fólie+páska</t>
  </si>
  <si>
    <t>Vlastní</t>
  </si>
  <si>
    <t>Vlastní CÚ</t>
  </si>
  <si>
    <t>Odkaz na mn. položky pořadí 5 : 214,00000*2,5</t>
  </si>
  <si>
    <t>619991011U0X</t>
  </si>
  <si>
    <t>Dočasné zakrytí konstrukcí fólie+páska+hranoly</t>
  </si>
  <si>
    <t>POL1_1</t>
  </si>
  <si>
    <t>5*2*3</t>
  </si>
  <si>
    <t>75O1BXOA0</t>
  </si>
  <si>
    <t>EPS, HLÁSIČ - MONTÁŽ ze žebříku vč. patice, mont. a kotvící mat</t>
  </si>
  <si>
    <t>KUS</t>
  </si>
  <si>
    <t>EXP 20</t>
  </si>
  <si>
    <t>Agregovaná položka</t>
  </si>
  <si>
    <t>POL2_</t>
  </si>
  <si>
    <t>Odkaz na mn. položky pořadí 5 : 214,00000</t>
  </si>
  <si>
    <t>75O1BYOA0</t>
  </si>
  <si>
    <t>EPS, HLÁSIČ - DEMONTÁŽ ze žebříku vč. patice</t>
  </si>
  <si>
    <t>214</t>
  </si>
  <si>
    <t>75O121OA0x</t>
  </si>
  <si>
    <t>EPS, SOFTWARE ÚSTŘEDNY- instalace a registrace hlásiče do250ks</t>
  </si>
  <si>
    <t>75O14XOA0x</t>
  </si>
  <si>
    <t>Optickokouřový hlásiče, s oddělovačem, pro ústředny ESSER-IQ8Control-M  dle spec.</t>
  </si>
  <si>
    <t>Indiv</t>
  </si>
  <si>
    <t/>
  </si>
  <si>
    <t>sklad rezerva : 5</t>
  </si>
  <si>
    <t>75O18YOA0x</t>
  </si>
  <si>
    <t>Patice hlásiče, kruhového vedení  dle spec.</t>
  </si>
  <si>
    <t>Odkaz na mn. položky pořadí 7 : 219,00000</t>
  </si>
  <si>
    <t>900      RT9</t>
  </si>
  <si>
    <t>HZS programátor</t>
  </si>
  <si>
    <t>h</t>
  </si>
  <si>
    <t>Prav.M</t>
  </si>
  <si>
    <t>HZS</t>
  </si>
  <si>
    <t>POL10_</t>
  </si>
  <si>
    <t>2,5*8</t>
  </si>
  <si>
    <t>612401391R00</t>
  </si>
  <si>
    <t>Omítka malých ploch vnitřních stěn do 1 m2</t>
  </si>
  <si>
    <t>kus</t>
  </si>
  <si>
    <t>Odkaz na mn. položky pořadí 5 : 214,00000*0,5</t>
  </si>
  <si>
    <t xml:space="preserve">oprava omítek 50% hlásičů : </t>
  </si>
  <si>
    <t>900      R03</t>
  </si>
  <si>
    <t>HZS stavební dělník v tarifní třídě 6</t>
  </si>
  <si>
    <t>3*8</t>
  </si>
  <si>
    <t>952901111R00</t>
  </si>
  <si>
    <t>Vyčištění budov o výšce podlaží do 4 m</t>
  </si>
  <si>
    <t>999281108R00</t>
  </si>
  <si>
    <t>Přesun hmot pro opravy a údržbu do výšky 12 m</t>
  </si>
  <si>
    <t>t</t>
  </si>
  <si>
    <t>Přesun hmot</t>
  </si>
  <si>
    <t>POL7_</t>
  </si>
  <si>
    <t>784191201R00</t>
  </si>
  <si>
    <t>Penetrace podkladu hloubková 1x</t>
  </si>
  <si>
    <t>Odkaz na mn. položky pořadí 16 : 160,50000</t>
  </si>
  <si>
    <t>784195412R00</t>
  </si>
  <si>
    <t>Malba, bílá, bez penetrace, 2 x</t>
  </si>
  <si>
    <t>784011111R00</t>
  </si>
  <si>
    <t>Oprášení/ometení podkladu</t>
  </si>
  <si>
    <t>Odkaz na mn. položky pořadí 5 : 214,00000*0,75</t>
  </si>
  <si>
    <t>005122010R</t>
  </si>
  <si>
    <t xml:space="preserve">Provoz objednatele </t>
  </si>
  <si>
    <t>Soubor</t>
  </si>
  <si>
    <t>VRN</t>
  </si>
  <si>
    <t>POL99_1</t>
  </si>
  <si>
    <t>005211030R</t>
  </si>
  <si>
    <t>Dočasná bezpečnostní opatření a značení</t>
  </si>
  <si>
    <t>POL99_2</t>
  </si>
  <si>
    <t>005211080R</t>
  </si>
  <si>
    <t xml:space="preserve">Bezpečnostní a hygienická opatření na staveništi </t>
  </si>
  <si>
    <t>005211010R</t>
  </si>
  <si>
    <t>Předání a převzetí staveniště</t>
  </si>
  <si>
    <t>POL99_8</t>
  </si>
  <si>
    <t>00523  R</t>
  </si>
  <si>
    <t>Zkoušky</t>
  </si>
  <si>
    <t>005231010R</t>
  </si>
  <si>
    <t>Revize</t>
  </si>
  <si>
    <t>005231020R</t>
  </si>
  <si>
    <t>Supervize servisní organizace</t>
  </si>
  <si>
    <t>00524 R</t>
  </si>
  <si>
    <t>Předání a převzetí díla</t>
  </si>
  <si>
    <t>005241010R</t>
  </si>
  <si>
    <t>Dokumentace skutečného provedení a výrobní dokumentace</t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</si>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</sst>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5" borderId="38" xfId="0" applyFill="1" applyBorder="1" applyAlignment="1">
      <alignment wrapText="1"/>
    </xf>
    <xf numFmtId="0" fontId="0" fillId="5" borderId="41" xfId="0" applyFill="1" applyBorder="1"/>
    <xf numFmtId="49" fontId="0" fillId="5" borderId="42" xfId="0" applyNumberFormat="1" applyFill="1" applyBorder="1"/>
    <xf numFmtId="0" fontId="0" fillId="5" borderId="42" xfId="0" applyFill="1" applyBorder="1" applyAlignment="1">
      <alignment horizontal="center"/>
    </xf>
    <xf numFmtId="0" fontId="0" fillId="5" borderId="42" xfId="0" applyFill="1" applyBorder="1"/>
    <xf numFmtId="0" fontId="0" fillId="5" borderId="43" xfId="0" applyFill="1" applyBorder="1"/>
    <xf numFmtId="0" fontId="0" fillId="0" borderId="44" xfId="0" applyBorder="1" applyAlignment="1">
      <alignment vertical="top"/>
    </xf>
    <xf numFmtId="49" fontId="0" fillId="0" borderId="45" xfId="0" applyNumberFormat="1" applyBorder="1" applyAlignment="1">
      <alignment vertical="top"/>
    </xf>
    <xf numFmtId="0" fontId="0" fillId="0" borderId="45" xfId="0" applyBorder="1" applyAlignment="1">
      <alignment horizontal="center" vertical="top"/>
    </xf>
    <xf numFmtId="164" fontId="0" fillId="0" borderId="45" xfId="0" applyNumberFormat="1" applyBorder="1" applyAlignment="1">
      <alignment vertical="top"/>
    </xf>
    <xf numFmtId="4" fontId="0" fillId="0" borderId="45" xfId="0" applyNumberFormat="1" applyBorder="1" applyAlignment="1">
      <alignment vertical="top"/>
    </xf>
    <xf numFmtId="4" fontId="0" fillId="0" borderId="46" xfId="0" applyNumberFormat="1" applyBorder="1" applyAlignment="1">
      <alignment vertical="top"/>
    </xf>
    <xf numFmtId="0" fontId="8" fillId="3" borderId="44" xfId="0" applyFont="1" applyFill="1" applyBorder="1" applyAlignment="1">
      <alignment vertical="top"/>
    </xf>
    <xf numFmtId="49" fontId="8" fillId="3" borderId="45" xfId="0" applyNumberFormat="1" applyFont="1" applyFill="1" applyBorder="1" applyAlignment="1">
      <alignment vertical="top"/>
    </xf>
    <xf numFmtId="49" fontId="8" fillId="3" borderId="45" xfId="0" applyNumberFormat="1" applyFont="1" applyFill="1" applyBorder="1" applyAlignment="1">
      <alignment horizontal="left" vertical="top" wrapText="1"/>
    </xf>
    <xf numFmtId="0" fontId="8" fillId="3" borderId="45" xfId="0" applyFont="1" applyFill="1" applyBorder="1" applyAlignment="1">
      <alignment horizontal="center" vertical="top" shrinkToFit="1"/>
    </xf>
    <xf numFmtId="164" fontId="8" fillId="3" borderId="45" xfId="0" applyNumberFormat="1" applyFont="1" applyFill="1" applyBorder="1" applyAlignment="1">
      <alignment vertical="top" shrinkToFit="1"/>
    </xf>
    <xf numFmtId="4" fontId="8" fillId="3" borderId="45" xfId="0" applyNumberFormat="1" applyFont="1" applyFill="1" applyBorder="1" applyAlignment="1">
      <alignment vertical="top" shrinkToFit="1"/>
    </xf>
    <xf numFmtId="4" fontId="8" fillId="3" borderId="46" xfId="0" applyNumberFormat="1" applyFont="1" applyFill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49" fontId="16" fillId="0" borderId="45" xfId="0" applyNumberFormat="1" applyFont="1" applyBorder="1" applyAlignment="1">
      <alignment horizontal="left" vertical="top" wrapText="1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7" fillId="0" borderId="45" xfId="0" quotePrefix="1" applyNumberFormat="1" applyFont="1" applyBorder="1" applyAlignment="1">
      <alignment horizontal="left" vertical="top" wrapText="1"/>
    </xf>
    <xf numFmtId="164" fontId="17" fillId="0" borderId="45" xfId="0" applyNumberFormat="1" applyFont="1" applyBorder="1" applyAlignment="1">
      <alignment horizontal="center" vertical="top" wrapText="1" shrinkToFit="1"/>
    </xf>
    <xf numFmtId="164" fontId="17" fillId="0" borderId="45" xfId="0" applyNumberFormat="1" applyFont="1" applyBorder="1" applyAlignment="1">
      <alignment vertical="top" wrapText="1" shrinkToFit="1"/>
    </xf>
    <xf numFmtId="4" fontId="16" fillId="0" borderId="45" xfId="0" applyNumberFormat="1" applyFont="1" applyBorder="1" applyAlignment="1">
      <alignment vertical="top" shrinkToFit="1"/>
    </xf>
    <xf numFmtId="49" fontId="0" fillId="0" borderId="45" xfId="0" applyNumberFormat="1" applyBorder="1" applyAlignment="1">
      <alignment horizontal="left" vertical="top" wrapText="1"/>
    </xf>
    <xf numFmtId="0" fontId="0" fillId="0" borderId="45" xfId="0" applyBorder="1" applyAlignment="1">
      <alignment vertical="top"/>
    </xf>
    <xf numFmtId="0" fontId="0" fillId="0" borderId="46" xfId="0" applyBorder="1" applyAlignment="1">
      <alignment vertical="top"/>
    </xf>
    <xf numFmtId="0" fontId="8" fillId="3" borderId="47" xfId="0" applyFont="1" applyFill="1" applyBorder="1" applyAlignment="1">
      <alignment vertical="top"/>
    </xf>
    <xf numFmtId="49" fontId="8" fillId="3" borderId="48" xfId="0" applyNumberFormat="1" applyFont="1" applyFill="1" applyBorder="1" applyAlignment="1">
      <alignment vertical="top"/>
    </xf>
    <xf numFmtId="49" fontId="8" fillId="3" borderId="48" xfId="0" applyNumberFormat="1" applyFont="1" applyFill="1" applyBorder="1" applyAlignment="1">
      <alignment horizontal="left" vertical="top" wrapText="1"/>
    </xf>
    <xf numFmtId="0" fontId="8" fillId="3" borderId="48" xfId="0" applyFont="1" applyFill="1" applyBorder="1" applyAlignment="1">
      <alignment horizontal="center" vertical="top"/>
    </xf>
    <xf numFmtId="0" fontId="8" fillId="3" borderId="48" xfId="0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4"/>
  <sheetViews>
    <sheetView tabSelected="1" topLeftCell="A4" workbookViewId="0">
      <selection activeCell="G14" sqref="G14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51" t="s">
        <v>41</v>
      </c>
      <c r="B2" s="151"/>
      <c r="C2" s="151"/>
      <c r="D2" s="151"/>
      <c r="E2" s="151"/>
      <c r="F2" s="151"/>
      <c r="G2" s="151"/>
    </row>
    <row r="4" spans="1:7" ht="184.5" customHeight="1" x14ac:dyDescent="0.2">
      <c r="A4" s="268" t="s">
        <v>187</v>
      </c>
      <c r="B4" s="268"/>
      <c r="C4" s="268"/>
      <c r="D4" s="268"/>
      <c r="E4" s="268"/>
      <c r="F4" s="268"/>
      <c r="G4" s="268"/>
    </row>
  </sheetData>
  <sheetProtection algorithmName="SHA-512" hashValue="1xSPPHt0ReB1KC5TalUzB+mFuUZTaDvyqn8BznN4axIEnw8xeKx6aGTXd5DEKdhDAM4eOyfnzPKKzvcbomi/2g==" saltValue="DZgCvzUNA/dHqEff/BBUXw==" spinCount="100000" sheet="1"/>
  <mergeCells count="2">
    <mergeCell ref="A2:G2"/>
    <mergeCell ref="A4:G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7" t="s">
        <v>4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7" t="s">
        <v>24</v>
      </c>
      <c r="C2" s="78"/>
      <c r="D2" s="79" t="s">
        <v>49</v>
      </c>
      <c r="E2" s="193" t="s">
        <v>50</v>
      </c>
      <c r="F2" s="194"/>
      <c r="G2" s="194"/>
      <c r="H2" s="194"/>
      <c r="I2" s="194"/>
      <c r="J2" s="195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196" t="s">
        <v>46</v>
      </c>
      <c r="F3" s="197"/>
      <c r="G3" s="197"/>
      <c r="H3" s="197"/>
      <c r="I3" s="197"/>
      <c r="J3" s="198"/>
    </row>
    <row r="4" spans="1:15" ht="23.25" customHeight="1" x14ac:dyDescent="0.2">
      <c r="A4" s="76">
        <v>3783</v>
      </c>
      <c r="B4" s="82" t="s">
        <v>48</v>
      </c>
      <c r="C4" s="83"/>
      <c r="D4" s="84" t="s">
        <v>43</v>
      </c>
      <c r="E4" s="176" t="s">
        <v>44</v>
      </c>
      <c r="F4" s="177"/>
      <c r="G4" s="177"/>
      <c r="H4" s="177"/>
      <c r="I4" s="177"/>
      <c r="J4" s="178"/>
    </row>
    <row r="5" spans="1:15" ht="24" customHeight="1" x14ac:dyDescent="0.2">
      <c r="A5" s="2"/>
      <c r="B5" s="31" t="s">
        <v>23</v>
      </c>
      <c r="D5" s="181"/>
      <c r="E5" s="182"/>
      <c r="F5" s="182"/>
      <c r="G5" s="18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183"/>
      <c r="E6" s="184"/>
      <c r="F6" s="184"/>
      <c r="G6" s="18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185"/>
      <c r="F7" s="186"/>
      <c r="G7" s="18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0"/>
      <c r="E11" s="200"/>
      <c r="F11" s="200"/>
      <c r="G11" s="200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175"/>
      <c r="E12" s="175"/>
      <c r="F12" s="175"/>
      <c r="G12" s="175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179"/>
      <c r="F13" s="180"/>
      <c r="G13" s="18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9"/>
      <c r="F15" s="199"/>
      <c r="G15" s="201"/>
      <c r="H15" s="201"/>
      <c r="I15" s="201" t="s">
        <v>31</v>
      </c>
      <c r="J15" s="20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64"/>
      <c r="F16" s="165"/>
      <c r="G16" s="164"/>
      <c r="H16" s="165"/>
      <c r="I16" s="164">
        <f>SUMIF(F49:F54,A16,I49:I54)+SUMIF(F49:F54,"PSU",I49:I54)</f>
        <v>0</v>
      </c>
      <c r="J16" s="166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64"/>
      <c r="F17" s="165"/>
      <c r="G17" s="164"/>
      <c r="H17" s="165"/>
      <c r="I17" s="164">
        <f>SUMIF(F49:F54,A17,I49:I54)</f>
        <v>0</v>
      </c>
      <c r="J17" s="166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64"/>
      <c r="F18" s="165"/>
      <c r="G18" s="164"/>
      <c r="H18" s="165"/>
      <c r="I18" s="164">
        <f>SUMIF(F49:F54,A18,I49:I54)</f>
        <v>0</v>
      </c>
      <c r="J18" s="166"/>
    </row>
    <row r="19" spans="1:10" ht="23.25" customHeight="1" x14ac:dyDescent="0.2">
      <c r="A19" s="139" t="s">
        <v>64</v>
      </c>
      <c r="B19" s="38" t="s">
        <v>29</v>
      </c>
      <c r="C19" s="62"/>
      <c r="D19" s="63"/>
      <c r="E19" s="164"/>
      <c r="F19" s="165"/>
      <c r="G19" s="164"/>
      <c r="H19" s="165"/>
      <c r="I19" s="164">
        <f>SUMIF(F49:F54,A19,I49:I54)</f>
        <v>0</v>
      </c>
      <c r="J19" s="166"/>
    </row>
    <row r="20" spans="1:10" ht="23.25" customHeight="1" x14ac:dyDescent="0.2">
      <c r="A20" s="139" t="s">
        <v>65</v>
      </c>
      <c r="B20" s="38" t="s">
        <v>30</v>
      </c>
      <c r="C20" s="62"/>
      <c r="D20" s="63"/>
      <c r="E20" s="164"/>
      <c r="F20" s="165"/>
      <c r="G20" s="164"/>
      <c r="H20" s="165"/>
      <c r="I20" s="164">
        <f>SUMIF(F49:F54,A20,I49:I54)</f>
        <v>0</v>
      </c>
      <c r="J20" s="166"/>
    </row>
    <row r="21" spans="1:10" ht="23.25" customHeight="1" x14ac:dyDescent="0.2">
      <c r="A21" s="2"/>
      <c r="B21" s="48" t="s">
        <v>31</v>
      </c>
      <c r="C21" s="64"/>
      <c r="D21" s="65"/>
      <c r="E21" s="167"/>
      <c r="F21" s="203"/>
      <c r="G21" s="167"/>
      <c r="H21" s="203"/>
      <c r="I21" s="167">
        <f>SUM(I16:J20)</f>
        <v>0</v>
      </c>
      <c r="J21" s="16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62">
        <f>ZakladDPHSniVypocet</f>
        <v>0</v>
      </c>
      <c r="H23" s="163"/>
      <c r="I23" s="16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60">
        <f>A23</f>
        <v>0</v>
      </c>
      <c r="H24" s="161"/>
      <c r="I24" s="16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62">
        <f>ZakladDPHZaklVypocet</f>
        <v>0</v>
      </c>
      <c r="H25" s="163"/>
      <c r="I25" s="16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0">
        <f>A25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2">
        <f>CenaCelkem-(ZakladDPHSni+DPHSni+ZakladDPHZakl+DPHZakl)</f>
        <v>0</v>
      </c>
      <c r="H27" s="192"/>
      <c r="I27" s="19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170">
        <f>ZakladDPHSniVypocet+ZakladDPHZaklVypocet</f>
        <v>0</v>
      </c>
      <c r="H28" s="170"/>
      <c r="I28" s="170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169">
        <f>A27</f>
        <v>0</v>
      </c>
      <c r="H29" s="169"/>
      <c r="I29" s="169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71"/>
      <c r="E34" s="172"/>
      <c r="G34" s="173"/>
      <c r="H34" s="174"/>
      <c r="I34" s="174"/>
      <c r="J34" s="25"/>
    </row>
    <row r="35" spans="1:10" ht="12.75" customHeight="1" x14ac:dyDescent="0.2">
      <c r="A35" s="2"/>
      <c r="B35" s="2"/>
      <c r="D35" s="159" t="s">
        <v>2</v>
      </c>
      <c r="E35" s="15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54"/>
      <c r="D39" s="154"/>
      <c r="E39" s="154"/>
      <c r="F39" s="100">
        <f>'501-02 1 Pol'!AE57</f>
        <v>0</v>
      </c>
      <c r="G39" s="101">
        <f>'501-02 1 Pol'!AF57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155" t="s">
        <v>46</v>
      </c>
      <c r="D40" s="155"/>
      <c r="E40" s="155"/>
      <c r="F40" s="105">
        <f>'501-02 1 Pol'!AE57</f>
        <v>0</v>
      </c>
      <c r="G40" s="106">
        <f>'501-02 1 Pol'!AF57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154" t="s">
        <v>44</v>
      </c>
      <c r="D41" s="154"/>
      <c r="E41" s="154"/>
      <c r="F41" s="109">
        <f>'501-02 1 Pol'!AE57</f>
        <v>0</v>
      </c>
      <c r="G41" s="102">
        <f>'501-02 1 Pol'!AF57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56" t="s">
        <v>52</v>
      </c>
      <c r="C42" s="157"/>
      <c r="D42" s="157"/>
      <c r="E42" s="158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54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55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56</v>
      </c>
      <c r="C49" s="152" t="s">
        <v>57</v>
      </c>
      <c r="D49" s="153"/>
      <c r="E49" s="153"/>
      <c r="F49" s="135" t="s">
        <v>26</v>
      </c>
      <c r="G49" s="136"/>
      <c r="H49" s="136"/>
      <c r="I49" s="136">
        <f>'501-02 1 Pol'!G8</f>
        <v>0</v>
      </c>
      <c r="J49" s="133" t="str">
        <f>IF(I55=0,"",I49/I55*100)</f>
        <v/>
      </c>
    </row>
    <row r="50" spans="1:10" ht="36.75" customHeight="1" x14ac:dyDescent="0.2">
      <c r="A50" s="124"/>
      <c r="B50" s="129" t="s">
        <v>58</v>
      </c>
      <c r="C50" s="152" t="s">
        <v>59</v>
      </c>
      <c r="D50" s="153"/>
      <c r="E50" s="153"/>
      <c r="F50" s="135" t="s">
        <v>26</v>
      </c>
      <c r="G50" s="136"/>
      <c r="H50" s="136"/>
      <c r="I50" s="136">
        <f>'501-02 1 Pol'!G28</f>
        <v>0</v>
      </c>
      <c r="J50" s="133" t="str">
        <f>IF(I55=0,"",I50/I55*100)</f>
        <v/>
      </c>
    </row>
    <row r="51" spans="1:10" ht="36.75" customHeight="1" x14ac:dyDescent="0.2">
      <c r="A51" s="124"/>
      <c r="B51" s="129" t="s">
        <v>60</v>
      </c>
      <c r="C51" s="152" t="s">
        <v>61</v>
      </c>
      <c r="D51" s="153"/>
      <c r="E51" s="153"/>
      <c r="F51" s="135" t="s">
        <v>26</v>
      </c>
      <c r="G51" s="136"/>
      <c r="H51" s="136"/>
      <c r="I51" s="136">
        <f>'501-02 1 Pol'!G36</f>
        <v>0</v>
      </c>
      <c r="J51" s="133" t="str">
        <f>IF(I55=0,"",I51/I55*100)</f>
        <v/>
      </c>
    </row>
    <row r="52" spans="1:10" ht="36.75" customHeight="1" x14ac:dyDescent="0.2">
      <c r="A52" s="124"/>
      <c r="B52" s="129" t="s">
        <v>62</v>
      </c>
      <c r="C52" s="152" t="s">
        <v>63</v>
      </c>
      <c r="D52" s="153"/>
      <c r="E52" s="153"/>
      <c r="F52" s="135" t="s">
        <v>27</v>
      </c>
      <c r="G52" s="136"/>
      <c r="H52" s="136"/>
      <c r="I52" s="136">
        <f>'501-02 1 Pol'!G38</f>
        <v>0</v>
      </c>
      <c r="J52" s="133" t="str">
        <f>IF(I55=0,"",I52/I55*100)</f>
        <v/>
      </c>
    </row>
    <row r="53" spans="1:10" ht="36.75" customHeight="1" x14ac:dyDescent="0.2">
      <c r="A53" s="124"/>
      <c r="B53" s="129" t="s">
        <v>64</v>
      </c>
      <c r="C53" s="152" t="s">
        <v>29</v>
      </c>
      <c r="D53" s="153"/>
      <c r="E53" s="153"/>
      <c r="F53" s="135" t="s">
        <v>64</v>
      </c>
      <c r="G53" s="136"/>
      <c r="H53" s="136"/>
      <c r="I53" s="136">
        <f>'501-02 1 Pol'!G45</f>
        <v>0</v>
      </c>
      <c r="J53" s="133" t="str">
        <f>IF(I55=0,"",I53/I55*100)</f>
        <v/>
      </c>
    </row>
    <row r="54" spans="1:10" ht="36.75" customHeight="1" x14ac:dyDescent="0.2">
      <c r="A54" s="124"/>
      <c r="B54" s="129" t="s">
        <v>65</v>
      </c>
      <c r="C54" s="152" t="s">
        <v>30</v>
      </c>
      <c r="D54" s="153"/>
      <c r="E54" s="153"/>
      <c r="F54" s="135" t="s">
        <v>65</v>
      </c>
      <c r="G54" s="136"/>
      <c r="H54" s="136"/>
      <c r="I54" s="136">
        <f>'501-02 1 Pol'!G47</f>
        <v>0</v>
      </c>
      <c r="J54" s="133" t="str">
        <f>IF(I55=0,"",I54/I55*100)</f>
        <v/>
      </c>
    </row>
    <row r="55" spans="1:10" ht="25.5" customHeight="1" x14ac:dyDescent="0.2">
      <c r="A55" s="125"/>
      <c r="B55" s="130" t="s">
        <v>1</v>
      </c>
      <c r="C55" s="131"/>
      <c r="D55" s="132"/>
      <c r="E55" s="132"/>
      <c r="F55" s="137"/>
      <c r="G55" s="138"/>
      <c r="H55" s="138"/>
      <c r="I55" s="138">
        <f>SUM(I49:I54)</f>
        <v>0</v>
      </c>
      <c r="J55" s="134">
        <f>SUM(J49:J54)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sheetProtection algorithmName="SHA-512" hashValue="uX8JGgu9whoQ+4C7naeHOy55FWl1bMImlb/N0Y5EZiXvaJx9RYISNzOwpLJohaQtsLTDjvct7Qiy/5+2T4deDQ==" saltValue="zc0tCWOXni32rBHkEyhWL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04" t="s">
        <v>7</v>
      </c>
      <c r="B1" s="204"/>
      <c r="C1" s="205"/>
      <c r="D1" s="204"/>
      <c r="E1" s="204"/>
      <c r="F1" s="204"/>
      <c r="G1" s="204"/>
    </row>
    <row r="2" spans="1:7" ht="24.95" customHeight="1" x14ac:dyDescent="0.2">
      <c r="A2" s="50" t="s">
        <v>8</v>
      </c>
      <c r="B2" s="49"/>
      <c r="C2" s="206"/>
      <c r="D2" s="206"/>
      <c r="E2" s="206"/>
      <c r="F2" s="206"/>
      <c r="G2" s="207"/>
    </row>
    <row r="3" spans="1:7" ht="24.95" customHeight="1" x14ac:dyDescent="0.2">
      <c r="A3" s="50" t="s">
        <v>9</v>
      </c>
      <c r="B3" s="49"/>
      <c r="C3" s="206"/>
      <c r="D3" s="206"/>
      <c r="E3" s="206"/>
      <c r="F3" s="206"/>
      <c r="G3" s="207"/>
    </row>
    <row r="4" spans="1:7" ht="24.95" customHeight="1" x14ac:dyDescent="0.2">
      <c r="A4" s="50" t="s">
        <v>10</v>
      </c>
      <c r="B4" s="49"/>
      <c r="C4" s="206"/>
      <c r="D4" s="206"/>
      <c r="E4" s="206"/>
      <c r="F4" s="206"/>
      <c r="G4" s="207"/>
    </row>
    <row r="5" spans="1:7" x14ac:dyDescent="0.2">
      <c r="B5" s="4"/>
      <c r="C5" s="5"/>
      <c r="D5" s="6"/>
    </row>
  </sheetData>
  <sheetProtection algorithmName="SHA-512" hashValue="a0XxI6BFL4qGm0jBFHUCXBlepEVid9jpL+3vzO2ImnFRoIHtV3xC6zTub75egQct0MZ3nKhbqfQntD7OuI5C1w==" saltValue="7g3g14qsK/SxxuXIyhTrr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97FFB-1D58-484E-99D9-E2FCA0EC2496}">
  <sheetPr>
    <outlinePr summaryBelow="0"/>
  </sheetPr>
  <dimension ref="A1:BH5000"/>
  <sheetViews>
    <sheetView workbookViewId="0">
      <pane ySplit="7" topLeftCell="A8" activePane="bottomLeft" state="frozen"/>
      <selection pane="bottomLeft" activeCell="G57" sqref="A6:G57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8" t="s">
        <v>7</v>
      </c>
      <c r="B1" s="208"/>
      <c r="C1" s="208"/>
      <c r="D1" s="208"/>
      <c r="E1" s="208"/>
      <c r="F1" s="208"/>
      <c r="G1" s="208"/>
      <c r="AG1" t="s">
        <v>66</v>
      </c>
    </row>
    <row r="2" spans="1:60" ht="24.95" customHeight="1" x14ac:dyDescent="0.2">
      <c r="A2" s="140" t="s">
        <v>8</v>
      </c>
      <c r="B2" s="49" t="s">
        <v>49</v>
      </c>
      <c r="C2" s="209" t="s">
        <v>50</v>
      </c>
      <c r="D2" s="210"/>
      <c r="E2" s="210"/>
      <c r="F2" s="210"/>
      <c r="G2" s="211"/>
      <c r="AG2" t="s">
        <v>67</v>
      </c>
    </row>
    <row r="3" spans="1:60" ht="24.95" customHeight="1" x14ac:dyDescent="0.2">
      <c r="A3" s="140" t="s">
        <v>9</v>
      </c>
      <c r="B3" s="49" t="s">
        <v>45</v>
      </c>
      <c r="C3" s="209" t="s">
        <v>46</v>
      </c>
      <c r="D3" s="210"/>
      <c r="E3" s="210"/>
      <c r="F3" s="210"/>
      <c r="G3" s="211"/>
      <c r="AC3" s="122" t="s">
        <v>67</v>
      </c>
      <c r="AG3" t="s">
        <v>68</v>
      </c>
    </row>
    <row r="4" spans="1:60" ht="24.95" customHeight="1" x14ac:dyDescent="0.2">
      <c r="A4" s="141" t="s">
        <v>10</v>
      </c>
      <c r="B4" s="142" t="s">
        <v>43</v>
      </c>
      <c r="C4" s="212" t="s">
        <v>44</v>
      </c>
      <c r="D4" s="213"/>
      <c r="E4" s="213"/>
      <c r="F4" s="213"/>
      <c r="G4" s="214"/>
      <c r="AG4" t="s">
        <v>69</v>
      </c>
    </row>
    <row r="5" spans="1:60" x14ac:dyDescent="0.2">
      <c r="D5" s="10"/>
    </row>
    <row r="6" spans="1:60" ht="38.25" x14ac:dyDescent="0.2">
      <c r="A6" s="230" t="s">
        <v>70</v>
      </c>
      <c r="B6" s="231" t="s">
        <v>71</v>
      </c>
      <c r="C6" s="231" t="s">
        <v>72</v>
      </c>
      <c r="D6" s="232" t="s">
        <v>73</v>
      </c>
      <c r="E6" s="233" t="s">
        <v>74</v>
      </c>
      <c r="F6" s="233" t="s">
        <v>75</v>
      </c>
      <c r="G6" s="234" t="s">
        <v>31</v>
      </c>
      <c r="H6" s="229" t="s">
        <v>32</v>
      </c>
      <c r="I6" s="143" t="s">
        <v>76</v>
      </c>
      <c r="J6" s="143" t="s">
        <v>33</v>
      </c>
      <c r="K6" s="143" t="s">
        <v>77</v>
      </c>
      <c r="L6" s="143" t="s">
        <v>78</v>
      </c>
      <c r="M6" s="143" t="s">
        <v>79</v>
      </c>
      <c r="N6" s="143" t="s">
        <v>80</v>
      </c>
      <c r="O6" s="143" t="s">
        <v>81</v>
      </c>
      <c r="P6" s="143" t="s">
        <v>82</v>
      </c>
      <c r="Q6" s="143" t="s">
        <v>83</v>
      </c>
      <c r="R6" s="143" t="s">
        <v>84</v>
      </c>
      <c r="S6" s="143" t="s">
        <v>85</v>
      </c>
      <c r="T6" s="143" t="s">
        <v>86</v>
      </c>
      <c r="U6" s="143" t="s">
        <v>87</v>
      </c>
      <c r="V6" s="143" t="s">
        <v>88</v>
      </c>
      <c r="W6" s="143" t="s">
        <v>89</v>
      </c>
      <c r="X6" s="143" t="s">
        <v>90</v>
      </c>
    </row>
    <row r="7" spans="1:60" hidden="1" x14ac:dyDescent="0.2">
      <c r="A7" s="235"/>
      <c r="B7" s="236"/>
      <c r="C7" s="236"/>
      <c r="D7" s="237"/>
      <c r="E7" s="238"/>
      <c r="F7" s="239"/>
      <c r="G7" s="240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</row>
    <row r="8" spans="1:60" x14ac:dyDescent="0.2">
      <c r="A8" s="241" t="s">
        <v>91</v>
      </c>
      <c r="B8" s="242" t="s">
        <v>56</v>
      </c>
      <c r="C8" s="243" t="s">
        <v>57</v>
      </c>
      <c r="D8" s="244"/>
      <c r="E8" s="245"/>
      <c r="F8" s="246"/>
      <c r="G8" s="247">
        <f>SUMIF(AG9:AG27,"&lt;&gt;NOR",G9:G27)</f>
        <v>0</v>
      </c>
      <c r="H8" s="148"/>
      <c r="I8" s="148">
        <f>SUM(I9:I27)</f>
        <v>0</v>
      </c>
      <c r="J8" s="148"/>
      <c r="K8" s="148">
        <f>SUM(K9:K27)</f>
        <v>0</v>
      </c>
      <c r="L8" s="148"/>
      <c r="M8" s="148">
        <f>SUM(M9:M27)</f>
        <v>0</v>
      </c>
      <c r="N8" s="148"/>
      <c r="O8" s="148">
        <f>SUM(O9:O27)</f>
        <v>0.51</v>
      </c>
      <c r="P8" s="148"/>
      <c r="Q8" s="148">
        <f>SUM(Q9:Q27)</f>
        <v>0</v>
      </c>
      <c r="R8" s="148"/>
      <c r="S8" s="148"/>
      <c r="T8" s="148"/>
      <c r="U8" s="148"/>
      <c r="V8" s="148">
        <f>SUM(V9:V27)</f>
        <v>36.379999999999995</v>
      </c>
      <c r="W8" s="148"/>
      <c r="X8" s="148"/>
      <c r="AG8" t="s">
        <v>92</v>
      </c>
    </row>
    <row r="9" spans="1:60" outlineLevel="1" x14ac:dyDescent="0.2">
      <c r="A9" s="248">
        <v>1</v>
      </c>
      <c r="B9" s="249" t="s">
        <v>93</v>
      </c>
      <c r="C9" s="250" t="s">
        <v>94</v>
      </c>
      <c r="D9" s="251" t="s">
        <v>95</v>
      </c>
      <c r="E9" s="252">
        <v>63</v>
      </c>
      <c r="F9" s="253"/>
      <c r="G9" s="254">
        <f>ROUND(E9*F9,2)</f>
        <v>0</v>
      </c>
      <c r="H9" s="147"/>
      <c r="I9" s="146">
        <f>ROUND(E9*H9,2)</f>
        <v>0</v>
      </c>
      <c r="J9" s="147"/>
      <c r="K9" s="146">
        <f>ROUND(E9*J9,2)</f>
        <v>0</v>
      </c>
      <c r="L9" s="146">
        <v>21</v>
      </c>
      <c r="M9" s="146">
        <f>G9*(1+L9/100)</f>
        <v>0</v>
      </c>
      <c r="N9" s="146">
        <v>5.9199999999999999E-3</v>
      </c>
      <c r="O9" s="146">
        <f>ROUND(E9*N9,2)</f>
        <v>0.37</v>
      </c>
      <c r="P9" s="146">
        <v>0</v>
      </c>
      <c r="Q9" s="146">
        <f>ROUND(E9*P9,2)</f>
        <v>0</v>
      </c>
      <c r="R9" s="146"/>
      <c r="S9" s="146" t="s">
        <v>96</v>
      </c>
      <c r="T9" s="146" t="s">
        <v>96</v>
      </c>
      <c r="U9" s="146">
        <v>0.26</v>
      </c>
      <c r="V9" s="146">
        <f>ROUND(E9*U9,2)</f>
        <v>16.38</v>
      </c>
      <c r="W9" s="146"/>
      <c r="X9" s="146" t="s">
        <v>97</v>
      </c>
      <c r="Y9" s="144"/>
      <c r="Z9" s="144"/>
      <c r="AA9" s="144"/>
      <c r="AB9" s="144"/>
      <c r="AC9" s="144"/>
      <c r="AD9" s="144"/>
      <c r="AE9" s="144"/>
      <c r="AF9" s="144"/>
      <c r="AG9" s="144" t="s">
        <v>98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">
      <c r="A10" s="248"/>
      <c r="B10" s="249"/>
      <c r="C10" s="255" t="s">
        <v>99</v>
      </c>
      <c r="D10" s="256"/>
      <c r="E10" s="257">
        <v>63</v>
      </c>
      <c r="F10" s="258"/>
      <c r="G10" s="254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4"/>
      <c r="Z10" s="144"/>
      <c r="AA10" s="144"/>
      <c r="AB10" s="144"/>
      <c r="AC10" s="144"/>
      <c r="AD10" s="144"/>
      <c r="AE10" s="144"/>
      <c r="AF10" s="144"/>
      <c r="AG10" s="144" t="s">
        <v>100</v>
      </c>
      <c r="AH10" s="144">
        <v>0</v>
      </c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">
      <c r="A11" s="248">
        <v>2</v>
      </c>
      <c r="B11" s="249" t="s">
        <v>101</v>
      </c>
      <c r="C11" s="250" t="s">
        <v>102</v>
      </c>
      <c r="D11" s="251" t="s">
        <v>95</v>
      </c>
      <c r="E11" s="252">
        <v>535</v>
      </c>
      <c r="F11" s="253"/>
      <c r="G11" s="254">
        <f>ROUND(E11*F11,2)</f>
        <v>0</v>
      </c>
      <c r="H11" s="147"/>
      <c r="I11" s="146">
        <f>ROUND(E11*H11,2)</f>
        <v>0</v>
      </c>
      <c r="J11" s="147"/>
      <c r="K11" s="146">
        <f>ROUND(E11*J11,2)</f>
        <v>0</v>
      </c>
      <c r="L11" s="146">
        <v>21</v>
      </c>
      <c r="M11" s="146">
        <f>G11*(1+L11/100)</f>
        <v>0</v>
      </c>
      <c r="N11" s="146">
        <v>2.4000000000000001E-4</v>
      </c>
      <c r="O11" s="146">
        <f>ROUND(E11*N11,2)</f>
        <v>0.13</v>
      </c>
      <c r="P11" s="146">
        <v>0</v>
      </c>
      <c r="Q11" s="146">
        <f>ROUND(E11*P11,2)</f>
        <v>0</v>
      </c>
      <c r="R11" s="146"/>
      <c r="S11" s="146" t="s">
        <v>103</v>
      </c>
      <c r="T11" s="146" t="s">
        <v>104</v>
      </c>
      <c r="U11" s="146">
        <v>0</v>
      </c>
      <c r="V11" s="146">
        <f>ROUND(E11*U11,2)</f>
        <v>0</v>
      </c>
      <c r="W11" s="146"/>
      <c r="X11" s="146" t="s">
        <v>97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98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">
      <c r="A12" s="248"/>
      <c r="B12" s="249"/>
      <c r="C12" s="255" t="s">
        <v>105</v>
      </c>
      <c r="D12" s="256"/>
      <c r="E12" s="257">
        <v>535</v>
      </c>
      <c r="F12" s="258"/>
      <c r="G12" s="254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4"/>
      <c r="Z12" s="144"/>
      <c r="AA12" s="144"/>
      <c r="AB12" s="144"/>
      <c r="AC12" s="144"/>
      <c r="AD12" s="144"/>
      <c r="AE12" s="144"/>
      <c r="AF12" s="144"/>
      <c r="AG12" s="144" t="s">
        <v>100</v>
      </c>
      <c r="AH12" s="144">
        <v>5</v>
      </c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248">
        <v>3</v>
      </c>
      <c r="B13" s="249" t="s">
        <v>106</v>
      </c>
      <c r="C13" s="250" t="s">
        <v>107</v>
      </c>
      <c r="D13" s="251" t="s">
        <v>95</v>
      </c>
      <c r="E13" s="252">
        <v>30</v>
      </c>
      <c r="F13" s="253"/>
      <c r="G13" s="254">
        <f>ROUND(E13*F13,2)</f>
        <v>0</v>
      </c>
      <c r="H13" s="147"/>
      <c r="I13" s="146">
        <f>ROUND(E13*H13,2)</f>
        <v>0</v>
      </c>
      <c r="J13" s="147"/>
      <c r="K13" s="146">
        <f>ROUND(E13*J13,2)</f>
        <v>0</v>
      </c>
      <c r="L13" s="146">
        <v>21</v>
      </c>
      <c r="M13" s="146">
        <f>G13*(1+L13/100)</f>
        <v>0</v>
      </c>
      <c r="N13" s="146">
        <v>2.4000000000000001E-4</v>
      </c>
      <c r="O13" s="146">
        <f>ROUND(E13*N13,2)</f>
        <v>0.01</v>
      </c>
      <c r="P13" s="146">
        <v>0</v>
      </c>
      <c r="Q13" s="146">
        <f>ROUND(E13*P13,2)</f>
        <v>0</v>
      </c>
      <c r="R13" s="146"/>
      <c r="S13" s="146" t="s">
        <v>103</v>
      </c>
      <c r="T13" s="146" t="s">
        <v>104</v>
      </c>
      <c r="U13" s="146">
        <v>0</v>
      </c>
      <c r="V13" s="146">
        <f>ROUND(E13*U13,2)</f>
        <v>0</v>
      </c>
      <c r="W13" s="146"/>
      <c r="X13" s="146" t="s">
        <v>97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108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outlineLevel="1" x14ac:dyDescent="0.2">
      <c r="A14" s="248"/>
      <c r="B14" s="249"/>
      <c r="C14" s="255" t="s">
        <v>109</v>
      </c>
      <c r="D14" s="256"/>
      <c r="E14" s="257">
        <v>30</v>
      </c>
      <c r="F14" s="258"/>
      <c r="G14" s="254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4"/>
      <c r="Z14" s="144"/>
      <c r="AA14" s="144"/>
      <c r="AB14" s="144"/>
      <c r="AC14" s="144"/>
      <c r="AD14" s="144"/>
      <c r="AE14" s="144"/>
      <c r="AF14" s="144"/>
      <c r="AG14" s="144" t="s">
        <v>100</v>
      </c>
      <c r="AH14" s="144">
        <v>0</v>
      </c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ht="22.5" outlineLevel="1" x14ac:dyDescent="0.2">
      <c r="A15" s="248">
        <v>4</v>
      </c>
      <c r="B15" s="249" t="s">
        <v>110</v>
      </c>
      <c r="C15" s="250" t="s">
        <v>111</v>
      </c>
      <c r="D15" s="251" t="s">
        <v>112</v>
      </c>
      <c r="E15" s="252">
        <v>214</v>
      </c>
      <c r="F15" s="253"/>
      <c r="G15" s="254">
        <f>ROUND(E15*F15,2)</f>
        <v>0</v>
      </c>
      <c r="H15" s="147"/>
      <c r="I15" s="146">
        <f>ROUND(E15*H15,2)</f>
        <v>0</v>
      </c>
      <c r="J15" s="147"/>
      <c r="K15" s="146">
        <f>ROUND(E15*J15,2)</f>
        <v>0</v>
      </c>
      <c r="L15" s="146">
        <v>21</v>
      </c>
      <c r="M15" s="146">
        <f>G15*(1+L15/100)</f>
        <v>0</v>
      </c>
      <c r="N15" s="146">
        <v>0</v>
      </c>
      <c r="O15" s="146">
        <f>ROUND(E15*N15,2)</f>
        <v>0</v>
      </c>
      <c r="P15" s="146">
        <v>0</v>
      </c>
      <c r="Q15" s="146">
        <f>ROUND(E15*P15,2)</f>
        <v>0</v>
      </c>
      <c r="R15" s="146"/>
      <c r="S15" s="146" t="s">
        <v>96</v>
      </c>
      <c r="T15" s="146" t="s">
        <v>113</v>
      </c>
      <c r="U15" s="146">
        <v>0</v>
      </c>
      <c r="V15" s="146">
        <f>ROUND(E15*U15,2)</f>
        <v>0</v>
      </c>
      <c r="W15" s="146"/>
      <c r="X15" s="146" t="s">
        <v>114</v>
      </c>
      <c r="Y15" s="144"/>
      <c r="Z15" s="144"/>
      <c r="AA15" s="144"/>
      <c r="AB15" s="144"/>
      <c r="AC15" s="144"/>
      <c r="AD15" s="144"/>
      <c r="AE15" s="144"/>
      <c r="AF15" s="144"/>
      <c r="AG15" s="144" t="s">
        <v>115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">
      <c r="A16" s="248"/>
      <c r="B16" s="249"/>
      <c r="C16" s="255" t="s">
        <v>116</v>
      </c>
      <c r="D16" s="256"/>
      <c r="E16" s="257">
        <v>214</v>
      </c>
      <c r="F16" s="258"/>
      <c r="G16" s="254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4"/>
      <c r="Z16" s="144"/>
      <c r="AA16" s="144"/>
      <c r="AB16" s="144"/>
      <c r="AC16" s="144"/>
      <c r="AD16" s="144"/>
      <c r="AE16" s="144"/>
      <c r="AF16" s="144"/>
      <c r="AG16" s="144" t="s">
        <v>100</v>
      </c>
      <c r="AH16" s="144">
        <v>5</v>
      </c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">
      <c r="A17" s="248">
        <v>5</v>
      </c>
      <c r="B17" s="249" t="s">
        <v>117</v>
      </c>
      <c r="C17" s="250" t="s">
        <v>118</v>
      </c>
      <c r="D17" s="251" t="s">
        <v>112</v>
      </c>
      <c r="E17" s="252">
        <v>214</v>
      </c>
      <c r="F17" s="253"/>
      <c r="G17" s="254">
        <f>ROUND(E17*F17,2)</f>
        <v>0</v>
      </c>
      <c r="H17" s="147"/>
      <c r="I17" s="146">
        <f>ROUND(E17*H17,2)</f>
        <v>0</v>
      </c>
      <c r="J17" s="147"/>
      <c r="K17" s="146">
        <f>ROUND(E17*J17,2)</f>
        <v>0</v>
      </c>
      <c r="L17" s="146">
        <v>21</v>
      </c>
      <c r="M17" s="146">
        <f>G17*(1+L17/100)</f>
        <v>0</v>
      </c>
      <c r="N17" s="146">
        <v>0</v>
      </c>
      <c r="O17" s="146">
        <f>ROUND(E17*N17,2)</f>
        <v>0</v>
      </c>
      <c r="P17" s="146">
        <v>0</v>
      </c>
      <c r="Q17" s="146">
        <f>ROUND(E17*P17,2)</f>
        <v>0</v>
      </c>
      <c r="R17" s="146"/>
      <c r="S17" s="146" t="s">
        <v>96</v>
      </c>
      <c r="T17" s="146" t="s">
        <v>113</v>
      </c>
      <c r="U17" s="146">
        <v>0</v>
      </c>
      <c r="V17" s="146">
        <f>ROUND(E17*U17,2)</f>
        <v>0</v>
      </c>
      <c r="W17" s="146"/>
      <c r="X17" s="146" t="s">
        <v>114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115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248"/>
      <c r="B18" s="249"/>
      <c r="C18" s="255" t="s">
        <v>119</v>
      </c>
      <c r="D18" s="256"/>
      <c r="E18" s="257">
        <v>214</v>
      </c>
      <c r="F18" s="258"/>
      <c r="G18" s="254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4"/>
      <c r="Z18" s="144"/>
      <c r="AA18" s="144"/>
      <c r="AB18" s="144"/>
      <c r="AC18" s="144"/>
      <c r="AD18" s="144"/>
      <c r="AE18" s="144"/>
      <c r="AF18" s="144"/>
      <c r="AG18" s="144" t="s">
        <v>100</v>
      </c>
      <c r="AH18" s="144">
        <v>0</v>
      </c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ht="22.5" outlineLevel="1" x14ac:dyDescent="0.2">
      <c r="A19" s="248">
        <v>6</v>
      </c>
      <c r="B19" s="249" t="s">
        <v>120</v>
      </c>
      <c r="C19" s="250" t="s">
        <v>121</v>
      </c>
      <c r="D19" s="251" t="s">
        <v>112</v>
      </c>
      <c r="E19" s="252">
        <v>1</v>
      </c>
      <c r="F19" s="253"/>
      <c r="G19" s="254">
        <f>ROUND(E19*F19,2)</f>
        <v>0</v>
      </c>
      <c r="H19" s="147"/>
      <c r="I19" s="146">
        <f>ROUND(E19*H19,2)</f>
        <v>0</v>
      </c>
      <c r="J19" s="147"/>
      <c r="K19" s="146">
        <f>ROUND(E19*J19,2)</f>
        <v>0</v>
      </c>
      <c r="L19" s="146">
        <v>21</v>
      </c>
      <c r="M19" s="146">
        <f>G19*(1+L19/100)</f>
        <v>0</v>
      </c>
      <c r="N19" s="146">
        <v>0</v>
      </c>
      <c r="O19" s="146">
        <f>ROUND(E19*N19,2)</f>
        <v>0</v>
      </c>
      <c r="P19" s="146">
        <v>0</v>
      </c>
      <c r="Q19" s="146">
        <f>ROUND(E19*P19,2)</f>
        <v>0</v>
      </c>
      <c r="R19" s="146"/>
      <c r="S19" s="146" t="s">
        <v>103</v>
      </c>
      <c r="T19" s="146" t="s">
        <v>113</v>
      </c>
      <c r="U19" s="146">
        <v>0</v>
      </c>
      <c r="V19" s="146">
        <f>ROUND(E19*U19,2)</f>
        <v>0</v>
      </c>
      <c r="W19" s="146"/>
      <c r="X19" s="146" t="s">
        <v>114</v>
      </c>
      <c r="Y19" s="144"/>
      <c r="Z19" s="144"/>
      <c r="AA19" s="144"/>
      <c r="AB19" s="144"/>
      <c r="AC19" s="144"/>
      <c r="AD19" s="144"/>
      <c r="AE19" s="144"/>
      <c r="AF19" s="144"/>
      <c r="AG19" s="144" t="s">
        <v>115</v>
      </c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ht="22.5" outlineLevel="1" x14ac:dyDescent="0.2">
      <c r="A20" s="248">
        <v>7</v>
      </c>
      <c r="B20" s="249" t="s">
        <v>122</v>
      </c>
      <c r="C20" s="250" t="s">
        <v>123</v>
      </c>
      <c r="D20" s="251" t="s">
        <v>112</v>
      </c>
      <c r="E20" s="252">
        <v>219</v>
      </c>
      <c r="F20" s="253"/>
      <c r="G20" s="254">
        <f>ROUND(E20*F20,2)</f>
        <v>0</v>
      </c>
      <c r="H20" s="147"/>
      <c r="I20" s="146">
        <f>ROUND(E20*H20,2)</f>
        <v>0</v>
      </c>
      <c r="J20" s="147"/>
      <c r="K20" s="146">
        <f>ROUND(E20*J20,2)</f>
        <v>0</v>
      </c>
      <c r="L20" s="146">
        <v>21</v>
      </c>
      <c r="M20" s="146">
        <f>G20*(1+L20/100)</f>
        <v>0</v>
      </c>
      <c r="N20" s="146">
        <v>0</v>
      </c>
      <c r="O20" s="146">
        <f>ROUND(E20*N20,2)</f>
        <v>0</v>
      </c>
      <c r="P20" s="146">
        <v>0</v>
      </c>
      <c r="Q20" s="146">
        <f>ROUND(E20*P20,2)</f>
        <v>0</v>
      </c>
      <c r="R20" s="146"/>
      <c r="S20" s="146" t="s">
        <v>103</v>
      </c>
      <c r="T20" s="146" t="s">
        <v>124</v>
      </c>
      <c r="U20" s="146">
        <v>0</v>
      </c>
      <c r="V20" s="146">
        <f>ROUND(E20*U20,2)</f>
        <v>0</v>
      </c>
      <c r="W20" s="146"/>
      <c r="X20" s="146" t="s">
        <v>114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115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">
      <c r="A21" s="248"/>
      <c r="B21" s="249"/>
      <c r="C21" s="255" t="s">
        <v>116</v>
      </c>
      <c r="D21" s="256"/>
      <c r="E21" s="257">
        <v>214</v>
      </c>
      <c r="F21" s="258"/>
      <c r="G21" s="254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46"/>
      <c r="X21" s="146"/>
      <c r="Y21" s="144"/>
      <c r="Z21" s="144"/>
      <c r="AA21" s="144"/>
      <c r="AB21" s="144"/>
      <c r="AC21" s="144"/>
      <c r="AD21" s="144"/>
      <c r="AE21" s="144"/>
      <c r="AF21" s="144"/>
      <c r="AG21" s="144" t="s">
        <v>100</v>
      </c>
      <c r="AH21" s="144">
        <v>5</v>
      </c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">
      <c r="A22" s="248"/>
      <c r="B22" s="249"/>
      <c r="C22" s="255" t="s">
        <v>125</v>
      </c>
      <c r="D22" s="256"/>
      <c r="E22" s="257"/>
      <c r="F22" s="258"/>
      <c r="G22" s="254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4"/>
      <c r="Z22" s="144"/>
      <c r="AA22" s="144"/>
      <c r="AB22" s="144"/>
      <c r="AC22" s="144"/>
      <c r="AD22" s="144"/>
      <c r="AE22" s="144"/>
      <c r="AF22" s="144"/>
      <c r="AG22" s="144" t="s">
        <v>100</v>
      </c>
      <c r="AH22" s="144">
        <v>0</v>
      </c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">
      <c r="A23" s="248"/>
      <c r="B23" s="249"/>
      <c r="C23" s="255" t="s">
        <v>126</v>
      </c>
      <c r="D23" s="256"/>
      <c r="E23" s="257">
        <v>5</v>
      </c>
      <c r="F23" s="258"/>
      <c r="G23" s="254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4"/>
      <c r="Z23" s="144"/>
      <c r="AA23" s="144"/>
      <c r="AB23" s="144"/>
      <c r="AC23" s="144"/>
      <c r="AD23" s="144"/>
      <c r="AE23" s="144"/>
      <c r="AF23" s="144"/>
      <c r="AG23" s="144" t="s">
        <v>100</v>
      </c>
      <c r="AH23" s="144">
        <v>0</v>
      </c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">
      <c r="A24" s="248">
        <v>8</v>
      </c>
      <c r="B24" s="249" t="s">
        <v>127</v>
      </c>
      <c r="C24" s="250" t="s">
        <v>128</v>
      </c>
      <c r="D24" s="251" t="s">
        <v>112</v>
      </c>
      <c r="E24" s="252">
        <v>219</v>
      </c>
      <c r="F24" s="253"/>
      <c r="G24" s="254">
        <f>ROUND(E24*F24,2)</f>
        <v>0</v>
      </c>
      <c r="H24" s="147"/>
      <c r="I24" s="146">
        <f>ROUND(E24*H24,2)</f>
        <v>0</v>
      </c>
      <c r="J24" s="147"/>
      <c r="K24" s="146">
        <f>ROUND(E24*J24,2)</f>
        <v>0</v>
      </c>
      <c r="L24" s="146">
        <v>21</v>
      </c>
      <c r="M24" s="146">
        <f>G24*(1+L24/100)</f>
        <v>0</v>
      </c>
      <c r="N24" s="146">
        <v>0</v>
      </c>
      <c r="O24" s="146">
        <f>ROUND(E24*N24,2)</f>
        <v>0</v>
      </c>
      <c r="P24" s="146">
        <v>0</v>
      </c>
      <c r="Q24" s="146">
        <f>ROUND(E24*P24,2)</f>
        <v>0</v>
      </c>
      <c r="R24" s="146"/>
      <c r="S24" s="146" t="s">
        <v>103</v>
      </c>
      <c r="T24" s="146" t="s">
        <v>113</v>
      </c>
      <c r="U24" s="146">
        <v>0</v>
      </c>
      <c r="V24" s="146">
        <f>ROUND(E24*U24,2)</f>
        <v>0</v>
      </c>
      <c r="W24" s="146"/>
      <c r="X24" s="146" t="s">
        <v>114</v>
      </c>
      <c r="Y24" s="144"/>
      <c r="Z24" s="144"/>
      <c r="AA24" s="144"/>
      <c r="AB24" s="144"/>
      <c r="AC24" s="144"/>
      <c r="AD24" s="144"/>
      <c r="AE24" s="144"/>
      <c r="AF24" s="144"/>
      <c r="AG24" s="144" t="s">
        <v>115</v>
      </c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">
      <c r="A25" s="248"/>
      <c r="B25" s="249"/>
      <c r="C25" s="255" t="s">
        <v>129</v>
      </c>
      <c r="D25" s="256"/>
      <c r="E25" s="257">
        <v>219</v>
      </c>
      <c r="F25" s="258"/>
      <c r="G25" s="254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6"/>
      <c r="Y25" s="144"/>
      <c r="Z25" s="144"/>
      <c r="AA25" s="144"/>
      <c r="AB25" s="144"/>
      <c r="AC25" s="144"/>
      <c r="AD25" s="144"/>
      <c r="AE25" s="144"/>
      <c r="AF25" s="144"/>
      <c r="AG25" s="144" t="s">
        <v>100</v>
      </c>
      <c r="AH25" s="144">
        <v>5</v>
      </c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">
      <c r="A26" s="248">
        <v>9</v>
      </c>
      <c r="B26" s="249" t="s">
        <v>130</v>
      </c>
      <c r="C26" s="250" t="s">
        <v>131</v>
      </c>
      <c r="D26" s="251" t="s">
        <v>132</v>
      </c>
      <c r="E26" s="252">
        <v>20</v>
      </c>
      <c r="F26" s="253"/>
      <c r="G26" s="254">
        <f>ROUND(E26*F26,2)</f>
        <v>0</v>
      </c>
      <c r="H26" s="147"/>
      <c r="I26" s="146">
        <f>ROUND(E26*H26,2)</f>
        <v>0</v>
      </c>
      <c r="J26" s="147"/>
      <c r="K26" s="146">
        <f>ROUND(E26*J26,2)</f>
        <v>0</v>
      </c>
      <c r="L26" s="146">
        <v>21</v>
      </c>
      <c r="M26" s="146">
        <f>G26*(1+L26/100)</f>
        <v>0</v>
      </c>
      <c r="N26" s="146">
        <v>0</v>
      </c>
      <c r="O26" s="146">
        <f>ROUND(E26*N26,2)</f>
        <v>0</v>
      </c>
      <c r="P26" s="146">
        <v>0</v>
      </c>
      <c r="Q26" s="146">
        <f>ROUND(E26*P26,2)</f>
        <v>0</v>
      </c>
      <c r="R26" s="146" t="s">
        <v>133</v>
      </c>
      <c r="S26" s="146" t="s">
        <v>96</v>
      </c>
      <c r="T26" s="146" t="s">
        <v>96</v>
      </c>
      <c r="U26" s="146">
        <v>1</v>
      </c>
      <c r="V26" s="146">
        <f>ROUND(E26*U26,2)</f>
        <v>20</v>
      </c>
      <c r="W26" s="146"/>
      <c r="X26" s="146" t="s">
        <v>134</v>
      </c>
      <c r="Y26" s="144"/>
      <c r="Z26" s="144"/>
      <c r="AA26" s="144"/>
      <c r="AB26" s="144"/>
      <c r="AC26" s="144"/>
      <c r="AD26" s="144"/>
      <c r="AE26" s="144"/>
      <c r="AF26" s="144"/>
      <c r="AG26" s="144" t="s">
        <v>135</v>
      </c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">
      <c r="A27" s="248"/>
      <c r="B27" s="249"/>
      <c r="C27" s="255" t="s">
        <v>136</v>
      </c>
      <c r="D27" s="256"/>
      <c r="E27" s="257">
        <v>20</v>
      </c>
      <c r="F27" s="258"/>
      <c r="G27" s="254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4"/>
      <c r="Z27" s="144"/>
      <c r="AA27" s="144"/>
      <c r="AB27" s="144"/>
      <c r="AC27" s="144"/>
      <c r="AD27" s="144"/>
      <c r="AE27" s="144"/>
      <c r="AF27" s="144"/>
      <c r="AG27" s="144" t="s">
        <v>100</v>
      </c>
      <c r="AH27" s="144">
        <v>0</v>
      </c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ht="25.5" x14ac:dyDescent="0.2">
      <c r="A28" s="241" t="s">
        <v>91</v>
      </c>
      <c r="B28" s="242" t="s">
        <v>58</v>
      </c>
      <c r="C28" s="243" t="s">
        <v>59</v>
      </c>
      <c r="D28" s="244"/>
      <c r="E28" s="245"/>
      <c r="F28" s="246"/>
      <c r="G28" s="247">
        <f>SUMIF(AG29:AG35,"&lt;&gt;NOR",G29:G35)</f>
        <v>0</v>
      </c>
      <c r="H28" s="148"/>
      <c r="I28" s="148">
        <f>SUM(I29:I35)</f>
        <v>0</v>
      </c>
      <c r="J28" s="148"/>
      <c r="K28" s="148">
        <f>SUM(K29:K35)</f>
        <v>0</v>
      </c>
      <c r="L28" s="148"/>
      <c r="M28" s="148">
        <f>SUM(M29:M35)</f>
        <v>0</v>
      </c>
      <c r="N28" s="148"/>
      <c r="O28" s="148">
        <f>SUM(O29:O35)</f>
        <v>4.88</v>
      </c>
      <c r="P28" s="148"/>
      <c r="Q28" s="148">
        <f>SUM(Q29:Q35)</f>
        <v>0</v>
      </c>
      <c r="R28" s="148"/>
      <c r="S28" s="148"/>
      <c r="T28" s="148"/>
      <c r="U28" s="148"/>
      <c r="V28" s="148">
        <f>SUM(V29:V35)</f>
        <v>282.73</v>
      </c>
      <c r="W28" s="148"/>
      <c r="X28" s="148"/>
      <c r="AG28" t="s">
        <v>92</v>
      </c>
    </row>
    <row r="29" spans="1:60" outlineLevel="1" x14ac:dyDescent="0.2">
      <c r="A29" s="248">
        <v>10</v>
      </c>
      <c r="B29" s="249" t="s">
        <v>137</v>
      </c>
      <c r="C29" s="250" t="s">
        <v>138</v>
      </c>
      <c r="D29" s="251" t="s">
        <v>139</v>
      </c>
      <c r="E29" s="252">
        <v>107</v>
      </c>
      <c r="F29" s="253"/>
      <c r="G29" s="254">
        <f>ROUND(E29*F29,2)</f>
        <v>0</v>
      </c>
      <c r="H29" s="147"/>
      <c r="I29" s="146">
        <f>ROUND(E29*H29,2)</f>
        <v>0</v>
      </c>
      <c r="J29" s="147"/>
      <c r="K29" s="146">
        <f>ROUND(E29*J29,2)</f>
        <v>0</v>
      </c>
      <c r="L29" s="146">
        <v>21</v>
      </c>
      <c r="M29" s="146">
        <f>G29*(1+L29/100)</f>
        <v>0</v>
      </c>
      <c r="N29" s="146">
        <v>4.5429999999999998E-2</v>
      </c>
      <c r="O29" s="146">
        <f>ROUND(E29*N29,2)</f>
        <v>4.8600000000000003</v>
      </c>
      <c r="P29" s="146">
        <v>0</v>
      </c>
      <c r="Q29" s="146">
        <f>ROUND(E29*P29,2)</f>
        <v>0</v>
      </c>
      <c r="R29" s="146"/>
      <c r="S29" s="146" t="s">
        <v>96</v>
      </c>
      <c r="T29" s="146" t="s">
        <v>96</v>
      </c>
      <c r="U29" s="146">
        <v>0.87802999999999998</v>
      </c>
      <c r="V29" s="146">
        <f>ROUND(E29*U29,2)</f>
        <v>93.95</v>
      </c>
      <c r="W29" s="146"/>
      <c r="X29" s="146" t="s">
        <v>97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98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248"/>
      <c r="B30" s="249"/>
      <c r="C30" s="255" t="s">
        <v>140</v>
      </c>
      <c r="D30" s="256"/>
      <c r="E30" s="257">
        <v>107</v>
      </c>
      <c r="F30" s="258"/>
      <c r="G30" s="254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4"/>
      <c r="Z30" s="144"/>
      <c r="AA30" s="144"/>
      <c r="AB30" s="144"/>
      <c r="AC30" s="144"/>
      <c r="AD30" s="144"/>
      <c r="AE30" s="144"/>
      <c r="AF30" s="144"/>
      <c r="AG30" s="144" t="s">
        <v>100</v>
      </c>
      <c r="AH30" s="144">
        <v>5</v>
      </c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248"/>
      <c r="B31" s="249"/>
      <c r="C31" s="255" t="s">
        <v>141</v>
      </c>
      <c r="D31" s="256"/>
      <c r="E31" s="257"/>
      <c r="F31" s="258"/>
      <c r="G31" s="254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4"/>
      <c r="Z31" s="144"/>
      <c r="AA31" s="144"/>
      <c r="AB31" s="144"/>
      <c r="AC31" s="144"/>
      <c r="AD31" s="144"/>
      <c r="AE31" s="144"/>
      <c r="AF31" s="144"/>
      <c r="AG31" s="144" t="s">
        <v>100</v>
      </c>
      <c r="AH31" s="144">
        <v>0</v>
      </c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248">
        <v>11</v>
      </c>
      <c r="B32" s="249" t="s">
        <v>142</v>
      </c>
      <c r="C32" s="250" t="s">
        <v>143</v>
      </c>
      <c r="D32" s="251" t="s">
        <v>132</v>
      </c>
      <c r="E32" s="252">
        <v>24</v>
      </c>
      <c r="F32" s="253"/>
      <c r="G32" s="254">
        <f>ROUND(E32*F32,2)</f>
        <v>0</v>
      </c>
      <c r="H32" s="147"/>
      <c r="I32" s="146">
        <f>ROUND(E32*H32,2)</f>
        <v>0</v>
      </c>
      <c r="J32" s="147"/>
      <c r="K32" s="146">
        <f>ROUND(E32*J32,2)</f>
        <v>0</v>
      </c>
      <c r="L32" s="146">
        <v>21</v>
      </c>
      <c r="M32" s="146">
        <f>G32*(1+L32/100)</f>
        <v>0</v>
      </c>
      <c r="N32" s="146">
        <v>0</v>
      </c>
      <c r="O32" s="146">
        <f>ROUND(E32*N32,2)</f>
        <v>0</v>
      </c>
      <c r="P32" s="146">
        <v>0</v>
      </c>
      <c r="Q32" s="146">
        <f>ROUND(E32*P32,2)</f>
        <v>0</v>
      </c>
      <c r="R32" s="146"/>
      <c r="S32" s="146" t="s">
        <v>96</v>
      </c>
      <c r="T32" s="146" t="s">
        <v>96</v>
      </c>
      <c r="U32" s="146">
        <v>1</v>
      </c>
      <c r="V32" s="146">
        <f>ROUND(E32*U32,2)</f>
        <v>24</v>
      </c>
      <c r="W32" s="146"/>
      <c r="X32" s="146" t="s">
        <v>97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98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248"/>
      <c r="B33" s="249"/>
      <c r="C33" s="255" t="s">
        <v>144</v>
      </c>
      <c r="D33" s="256"/>
      <c r="E33" s="257">
        <v>24</v>
      </c>
      <c r="F33" s="258"/>
      <c r="G33" s="254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4"/>
      <c r="Z33" s="144"/>
      <c r="AA33" s="144"/>
      <c r="AB33" s="144"/>
      <c r="AC33" s="144"/>
      <c r="AD33" s="144"/>
      <c r="AE33" s="144"/>
      <c r="AF33" s="144"/>
      <c r="AG33" s="144" t="s">
        <v>100</v>
      </c>
      <c r="AH33" s="144">
        <v>0</v>
      </c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">
      <c r="A34" s="248">
        <v>12</v>
      </c>
      <c r="B34" s="249" t="s">
        <v>145</v>
      </c>
      <c r="C34" s="250" t="s">
        <v>146</v>
      </c>
      <c r="D34" s="251" t="s">
        <v>95</v>
      </c>
      <c r="E34" s="252">
        <v>535</v>
      </c>
      <c r="F34" s="253"/>
      <c r="G34" s="254">
        <f>ROUND(E34*F34,2)</f>
        <v>0</v>
      </c>
      <c r="H34" s="147"/>
      <c r="I34" s="146">
        <f>ROUND(E34*H34,2)</f>
        <v>0</v>
      </c>
      <c r="J34" s="147"/>
      <c r="K34" s="146">
        <f>ROUND(E34*J34,2)</f>
        <v>0</v>
      </c>
      <c r="L34" s="146">
        <v>21</v>
      </c>
      <c r="M34" s="146">
        <f>G34*(1+L34/100)</f>
        <v>0</v>
      </c>
      <c r="N34" s="146">
        <v>4.0000000000000003E-5</v>
      </c>
      <c r="O34" s="146">
        <f>ROUND(E34*N34,2)</f>
        <v>0.02</v>
      </c>
      <c r="P34" s="146">
        <v>0</v>
      </c>
      <c r="Q34" s="146">
        <f>ROUND(E34*P34,2)</f>
        <v>0</v>
      </c>
      <c r="R34" s="146"/>
      <c r="S34" s="146" t="s">
        <v>96</v>
      </c>
      <c r="T34" s="146" t="s">
        <v>96</v>
      </c>
      <c r="U34" s="146">
        <v>0.308</v>
      </c>
      <c r="V34" s="146">
        <f>ROUND(E34*U34,2)</f>
        <v>164.78</v>
      </c>
      <c r="W34" s="146"/>
      <c r="X34" s="146" t="s">
        <v>97</v>
      </c>
      <c r="Y34" s="144"/>
      <c r="Z34" s="144"/>
      <c r="AA34" s="144"/>
      <c r="AB34" s="144"/>
      <c r="AC34" s="144"/>
      <c r="AD34" s="144"/>
      <c r="AE34" s="144"/>
      <c r="AF34" s="144"/>
      <c r="AG34" s="144" t="s">
        <v>98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">
      <c r="A35" s="248"/>
      <c r="B35" s="249"/>
      <c r="C35" s="255" t="s">
        <v>105</v>
      </c>
      <c r="D35" s="256"/>
      <c r="E35" s="257">
        <v>535</v>
      </c>
      <c r="F35" s="258"/>
      <c r="G35" s="254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4"/>
      <c r="Z35" s="144"/>
      <c r="AA35" s="144"/>
      <c r="AB35" s="144"/>
      <c r="AC35" s="144"/>
      <c r="AD35" s="144"/>
      <c r="AE35" s="144"/>
      <c r="AF35" s="144"/>
      <c r="AG35" s="144" t="s">
        <v>100</v>
      </c>
      <c r="AH35" s="144">
        <v>5</v>
      </c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x14ac:dyDescent="0.2">
      <c r="A36" s="241" t="s">
        <v>91</v>
      </c>
      <c r="B36" s="242" t="s">
        <v>60</v>
      </c>
      <c r="C36" s="243" t="s">
        <v>61</v>
      </c>
      <c r="D36" s="244"/>
      <c r="E36" s="245"/>
      <c r="F36" s="246"/>
      <c r="G36" s="247">
        <f>SUMIF(AG37:AG37,"&lt;&gt;NOR",G37:G37)</f>
        <v>0</v>
      </c>
      <c r="H36" s="148"/>
      <c r="I36" s="148">
        <f>SUM(I37:I37)</f>
        <v>0</v>
      </c>
      <c r="J36" s="148"/>
      <c r="K36" s="148">
        <f>SUM(K37:K37)</f>
        <v>0</v>
      </c>
      <c r="L36" s="148"/>
      <c r="M36" s="148">
        <f>SUM(M37:M37)</f>
        <v>0</v>
      </c>
      <c r="N36" s="148"/>
      <c r="O36" s="148">
        <f>SUM(O37:O37)</f>
        <v>0</v>
      </c>
      <c r="P36" s="148"/>
      <c r="Q36" s="148">
        <f>SUM(Q37:Q37)</f>
        <v>0</v>
      </c>
      <c r="R36" s="148"/>
      <c r="S36" s="148"/>
      <c r="T36" s="148"/>
      <c r="U36" s="148"/>
      <c r="V36" s="148">
        <f>SUM(V37:V37)</f>
        <v>10.199999999999999</v>
      </c>
      <c r="W36" s="148"/>
      <c r="X36" s="148"/>
      <c r="AG36" t="s">
        <v>92</v>
      </c>
    </row>
    <row r="37" spans="1:60" outlineLevel="1" x14ac:dyDescent="0.2">
      <c r="A37" s="248">
        <v>13</v>
      </c>
      <c r="B37" s="249" t="s">
        <v>147</v>
      </c>
      <c r="C37" s="250" t="s">
        <v>148</v>
      </c>
      <c r="D37" s="251" t="s">
        <v>149</v>
      </c>
      <c r="E37" s="252">
        <v>5.3909700000000003</v>
      </c>
      <c r="F37" s="253"/>
      <c r="G37" s="254">
        <f>ROUND(E37*F37,2)</f>
        <v>0</v>
      </c>
      <c r="H37" s="147"/>
      <c r="I37" s="146">
        <f>ROUND(E37*H37,2)</f>
        <v>0</v>
      </c>
      <c r="J37" s="147"/>
      <c r="K37" s="146">
        <f>ROUND(E37*J37,2)</f>
        <v>0</v>
      </c>
      <c r="L37" s="146">
        <v>21</v>
      </c>
      <c r="M37" s="146">
        <f>G37*(1+L37/100)</f>
        <v>0</v>
      </c>
      <c r="N37" s="146">
        <v>0</v>
      </c>
      <c r="O37" s="146">
        <f>ROUND(E37*N37,2)</f>
        <v>0</v>
      </c>
      <c r="P37" s="146">
        <v>0</v>
      </c>
      <c r="Q37" s="146">
        <f>ROUND(E37*P37,2)</f>
        <v>0</v>
      </c>
      <c r="R37" s="146"/>
      <c r="S37" s="146" t="s">
        <v>96</v>
      </c>
      <c r="T37" s="146" t="s">
        <v>96</v>
      </c>
      <c r="U37" s="146">
        <v>1.8919999999999999</v>
      </c>
      <c r="V37" s="146">
        <f>ROUND(E37*U37,2)</f>
        <v>10.199999999999999</v>
      </c>
      <c r="W37" s="146"/>
      <c r="X37" s="146" t="s">
        <v>150</v>
      </c>
      <c r="Y37" s="144"/>
      <c r="Z37" s="144"/>
      <c r="AA37" s="144"/>
      <c r="AB37" s="144"/>
      <c r="AC37" s="144"/>
      <c r="AD37" s="144"/>
      <c r="AE37" s="144"/>
      <c r="AF37" s="144"/>
      <c r="AG37" s="144" t="s">
        <v>151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x14ac:dyDescent="0.2">
      <c r="A38" s="241" t="s">
        <v>91</v>
      </c>
      <c r="B38" s="242" t="s">
        <v>62</v>
      </c>
      <c r="C38" s="243" t="s">
        <v>63</v>
      </c>
      <c r="D38" s="244"/>
      <c r="E38" s="245"/>
      <c r="F38" s="246"/>
      <c r="G38" s="247">
        <f>SUMIF(AG39:AG44,"&lt;&gt;NOR",G39:G44)</f>
        <v>0</v>
      </c>
      <c r="H38" s="148"/>
      <c r="I38" s="148">
        <f>SUM(I39:I44)</f>
        <v>0</v>
      </c>
      <c r="J38" s="148"/>
      <c r="K38" s="148">
        <f>SUM(K39:K44)</f>
        <v>0</v>
      </c>
      <c r="L38" s="148"/>
      <c r="M38" s="148">
        <f>SUM(M39:M44)</f>
        <v>0</v>
      </c>
      <c r="N38" s="148"/>
      <c r="O38" s="148">
        <f>SUM(O39:O44)</f>
        <v>6.0000000000000005E-2</v>
      </c>
      <c r="P38" s="148"/>
      <c r="Q38" s="148">
        <f>SUM(Q39:Q44)</f>
        <v>0</v>
      </c>
      <c r="R38" s="148"/>
      <c r="S38" s="148"/>
      <c r="T38" s="148"/>
      <c r="U38" s="148"/>
      <c r="V38" s="148">
        <f>SUM(V39:V44)</f>
        <v>22.69</v>
      </c>
      <c r="W38" s="148"/>
      <c r="X38" s="148"/>
      <c r="AG38" t="s">
        <v>92</v>
      </c>
    </row>
    <row r="39" spans="1:60" outlineLevel="1" x14ac:dyDescent="0.2">
      <c r="A39" s="248">
        <v>14</v>
      </c>
      <c r="B39" s="249" t="s">
        <v>152</v>
      </c>
      <c r="C39" s="250" t="s">
        <v>153</v>
      </c>
      <c r="D39" s="251" t="s">
        <v>95</v>
      </c>
      <c r="E39" s="252">
        <v>160.5</v>
      </c>
      <c r="F39" s="253"/>
      <c r="G39" s="254">
        <f>ROUND(E39*F39,2)</f>
        <v>0</v>
      </c>
      <c r="H39" s="147"/>
      <c r="I39" s="146">
        <f>ROUND(E39*H39,2)</f>
        <v>0</v>
      </c>
      <c r="J39" s="147"/>
      <c r="K39" s="146">
        <f>ROUND(E39*J39,2)</f>
        <v>0</v>
      </c>
      <c r="L39" s="146">
        <v>21</v>
      </c>
      <c r="M39" s="146">
        <f>G39*(1+L39/100)</f>
        <v>0</v>
      </c>
      <c r="N39" s="146">
        <v>6.9999999999999994E-5</v>
      </c>
      <c r="O39" s="146">
        <f>ROUND(E39*N39,2)</f>
        <v>0.01</v>
      </c>
      <c r="P39" s="146">
        <v>0</v>
      </c>
      <c r="Q39" s="146">
        <f>ROUND(E39*P39,2)</f>
        <v>0</v>
      </c>
      <c r="R39" s="146"/>
      <c r="S39" s="146" t="s">
        <v>96</v>
      </c>
      <c r="T39" s="146" t="s">
        <v>96</v>
      </c>
      <c r="U39" s="146">
        <v>3.2480000000000002E-2</v>
      </c>
      <c r="V39" s="146">
        <f>ROUND(E39*U39,2)</f>
        <v>5.21</v>
      </c>
      <c r="W39" s="146"/>
      <c r="X39" s="146" t="s">
        <v>97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98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">
      <c r="A40" s="248"/>
      <c r="B40" s="249"/>
      <c r="C40" s="255" t="s">
        <v>154</v>
      </c>
      <c r="D40" s="256"/>
      <c r="E40" s="257">
        <v>160.5</v>
      </c>
      <c r="F40" s="258"/>
      <c r="G40" s="254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4"/>
      <c r="Z40" s="144"/>
      <c r="AA40" s="144"/>
      <c r="AB40" s="144"/>
      <c r="AC40" s="144"/>
      <c r="AD40" s="144"/>
      <c r="AE40" s="144"/>
      <c r="AF40" s="144"/>
      <c r="AG40" s="144" t="s">
        <v>100</v>
      </c>
      <c r="AH40" s="144">
        <v>5</v>
      </c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248">
        <v>15</v>
      </c>
      <c r="B41" s="249" t="s">
        <v>155</v>
      </c>
      <c r="C41" s="250" t="s">
        <v>156</v>
      </c>
      <c r="D41" s="251" t="s">
        <v>95</v>
      </c>
      <c r="E41" s="252">
        <v>160.5</v>
      </c>
      <c r="F41" s="253"/>
      <c r="G41" s="254">
        <f>ROUND(E41*F41,2)</f>
        <v>0</v>
      </c>
      <c r="H41" s="147"/>
      <c r="I41" s="146">
        <f>ROUND(E41*H41,2)</f>
        <v>0</v>
      </c>
      <c r="J41" s="147"/>
      <c r="K41" s="146">
        <f>ROUND(E41*J41,2)</f>
        <v>0</v>
      </c>
      <c r="L41" s="146">
        <v>21</v>
      </c>
      <c r="M41" s="146">
        <f>G41*(1+L41/100)</f>
        <v>0</v>
      </c>
      <c r="N41" s="146">
        <v>2.9E-4</v>
      </c>
      <c r="O41" s="146">
        <f>ROUND(E41*N41,2)</f>
        <v>0.05</v>
      </c>
      <c r="P41" s="146">
        <v>0</v>
      </c>
      <c r="Q41" s="146">
        <f>ROUND(E41*P41,2)</f>
        <v>0</v>
      </c>
      <c r="R41" s="146"/>
      <c r="S41" s="146" t="s">
        <v>96</v>
      </c>
      <c r="T41" s="146" t="s">
        <v>96</v>
      </c>
      <c r="U41" s="146">
        <v>0.10191</v>
      </c>
      <c r="V41" s="146">
        <f>ROUND(E41*U41,2)</f>
        <v>16.36</v>
      </c>
      <c r="W41" s="146"/>
      <c r="X41" s="146" t="s">
        <v>97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98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248"/>
      <c r="B42" s="249"/>
      <c r="C42" s="255" t="s">
        <v>154</v>
      </c>
      <c r="D42" s="256"/>
      <c r="E42" s="257">
        <v>160.5</v>
      </c>
      <c r="F42" s="258"/>
      <c r="G42" s="254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4"/>
      <c r="Z42" s="144"/>
      <c r="AA42" s="144"/>
      <c r="AB42" s="144"/>
      <c r="AC42" s="144"/>
      <c r="AD42" s="144"/>
      <c r="AE42" s="144"/>
      <c r="AF42" s="144"/>
      <c r="AG42" s="144" t="s">
        <v>100</v>
      </c>
      <c r="AH42" s="144">
        <v>5</v>
      </c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248">
        <v>16</v>
      </c>
      <c r="B43" s="249" t="s">
        <v>157</v>
      </c>
      <c r="C43" s="250" t="s">
        <v>158</v>
      </c>
      <c r="D43" s="251" t="s">
        <v>95</v>
      </c>
      <c r="E43" s="252">
        <v>160.5</v>
      </c>
      <c r="F43" s="253"/>
      <c r="G43" s="254">
        <f>ROUND(E43*F43,2)</f>
        <v>0</v>
      </c>
      <c r="H43" s="147"/>
      <c r="I43" s="146">
        <f>ROUND(E43*H43,2)</f>
        <v>0</v>
      </c>
      <c r="J43" s="147"/>
      <c r="K43" s="146">
        <f>ROUND(E43*J43,2)</f>
        <v>0</v>
      </c>
      <c r="L43" s="146">
        <v>21</v>
      </c>
      <c r="M43" s="146">
        <f>G43*(1+L43/100)</f>
        <v>0</v>
      </c>
      <c r="N43" s="146">
        <v>0</v>
      </c>
      <c r="O43" s="146">
        <f>ROUND(E43*N43,2)</f>
        <v>0</v>
      </c>
      <c r="P43" s="146">
        <v>0</v>
      </c>
      <c r="Q43" s="146">
        <f>ROUND(E43*P43,2)</f>
        <v>0</v>
      </c>
      <c r="R43" s="146"/>
      <c r="S43" s="146" t="s">
        <v>96</v>
      </c>
      <c r="T43" s="146" t="s">
        <v>96</v>
      </c>
      <c r="U43" s="146">
        <v>7.0000000000000001E-3</v>
      </c>
      <c r="V43" s="146">
        <f>ROUND(E43*U43,2)</f>
        <v>1.1200000000000001</v>
      </c>
      <c r="W43" s="146"/>
      <c r="X43" s="146" t="s">
        <v>97</v>
      </c>
      <c r="Y43" s="144"/>
      <c r="Z43" s="144"/>
      <c r="AA43" s="144"/>
      <c r="AB43" s="144"/>
      <c r="AC43" s="144"/>
      <c r="AD43" s="144"/>
      <c r="AE43" s="144"/>
      <c r="AF43" s="144"/>
      <c r="AG43" s="144" t="s">
        <v>98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">
      <c r="A44" s="248"/>
      <c r="B44" s="249"/>
      <c r="C44" s="255" t="s">
        <v>159</v>
      </c>
      <c r="D44" s="256"/>
      <c r="E44" s="257">
        <v>160.5</v>
      </c>
      <c r="F44" s="258"/>
      <c r="G44" s="254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4"/>
      <c r="Z44" s="144"/>
      <c r="AA44" s="144"/>
      <c r="AB44" s="144"/>
      <c r="AC44" s="144"/>
      <c r="AD44" s="144"/>
      <c r="AE44" s="144"/>
      <c r="AF44" s="144"/>
      <c r="AG44" s="144" t="s">
        <v>100</v>
      </c>
      <c r="AH44" s="144">
        <v>5</v>
      </c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x14ac:dyDescent="0.2">
      <c r="A45" s="241" t="s">
        <v>91</v>
      </c>
      <c r="B45" s="242" t="s">
        <v>64</v>
      </c>
      <c r="C45" s="243" t="s">
        <v>29</v>
      </c>
      <c r="D45" s="244"/>
      <c r="E45" s="245"/>
      <c r="F45" s="246"/>
      <c r="G45" s="247">
        <f>SUMIF(AG46:AG46,"&lt;&gt;NOR",G46:G46)</f>
        <v>0</v>
      </c>
      <c r="H45" s="148"/>
      <c r="I45" s="148">
        <f>SUM(I46:I46)</f>
        <v>0</v>
      </c>
      <c r="J45" s="148"/>
      <c r="K45" s="148">
        <f>SUM(K46:K46)</f>
        <v>0</v>
      </c>
      <c r="L45" s="148"/>
      <c r="M45" s="148">
        <f>SUM(M46:M46)</f>
        <v>0</v>
      </c>
      <c r="N45" s="148"/>
      <c r="O45" s="148">
        <f>SUM(O46:O46)</f>
        <v>0</v>
      </c>
      <c r="P45" s="148"/>
      <c r="Q45" s="148">
        <f>SUM(Q46:Q46)</f>
        <v>0</v>
      </c>
      <c r="R45" s="148"/>
      <c r="S45" s="148"/>
      <c r="T45" s="148"/>
      <c r="U45" s="148"/>
      <c r="V45" s="148">
        <f>SUM(V46:V46)</f>
        <v>0</v>
      </c>
      <c r="W45" s="148"/>
      <c r="X45" s="148"/>
      <c r="AG45" t="s">
        <v>92</v>
      </c>
    </row>
    <row r="46" spans="1:60" outlineLevel="1" x14ac:dyDescent="0.2">
      <c r="A46" s="248">
        <v>17</v>
      </c>
      <c r="B46" s="249" t="s">
        <v>160</v>
      </c>
      <c r="C46" s="250" t="s">
        <v>161</v>
      </c>
      <c r="D46" s="251" t="s">
        <v>162</v>
      </c>
      <c r="E46" s="252">
        <v>1</v>
      </c>
      <c r="F46" s="253"/>
      <c r="G46" s="254">
        <f>ROUND(E46*F46,2)</f>
        <v>0</v>
      </c>
      <c r="H46" s="147"/>
      <c r="I46" s="146">
        <f>ROUND(E46*H46,2)</f>
        <v>0</v>
      </c>
      <c r="J46" s="147"/>
      <c r="K46" s="146">
        <f>ROUND(E46*J46,2)</f>
        <v>0</v>
      </c>
      <c r="L46" s="146">
        <v>21</v>
      </c>
      <c r="M46" s="146">
        <f>G46*(1+L46/100)</f>
        <v>0</v>
      </c>
      <c r="N46" s="146">
        <v>0</v>
      </c>
      <c r="O46" s="146">
        <f>ROUND(E46*N46,2)</f>
        <v>0</v>
      </c>
      <c r="P46" s="146">
        <v>0</v>
      </c>
      <c r="Q46" s="146">
        <f>ROUND(E46*P46,2)</f>
        <v>0</v>
      </c>
      <c r="R46" s="146"/>
      <c r="S46" s="146" t="s">
        <v>96</v>
      </c>
      <c r="T46" s="146" t="s">
        <v>124</v>
      </c>
      <c r="U46" s="146">
        <v>0</v>
      </c>
      <c r="V46" s="146">
        <f>ROUND(E46*U46,2)</f>
        <v>0</v>
      </c>
      <c r="W46" s="146"/>
      <c r="X46" s="146" t="s">
        <v>163</v>
      </c>
      <c r="Y46" s="144"/>
      <c r="Z46" s="144"/>
      <c r="AA46" s="144"/>
      <c r="AB46" s="144"/>
      <c r="AC46" s="144"/>
      <c r="AD46" s="144"/>
      <c r="AE46" s="144"/>
      <c r="AF46" s="144"/>
      <c r="AG46" s="144" t="s">
        <v>164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x14ac:dyDescent="0.2">
      <c r="A47" s="241" t="s">
        <v>91</v>
      </c>
      <c r="B47" s="242" t="s">
        <v>65</v>
      </c>
      <c r="C47" s="243" t="s">
        <v>30</v>
      </c>
      <c r="D47" s="244"/>
      <c r="E47" s="245"/>
      <c r="F47" s="246"/>
      <c r="G47" s="247">
        <f>SUMIF(AG48:AG55,"&lt;&gt;NOR",G48:G55)</f>
        <v>0</v>
      </c>
      <c r="H47" s="148"/>
      <c r="I47" s="148">
        <f>SUM(I48:I55)</f>
        <v>0</v>
      </c>
      <c r="J47" s="148"/>
      <c r="K47" s="148">
        <f>SUM(K48:K55)</f>
        <v>0</v>
      </c>
      <c r="L47" s="148"/>
      <c r="M47" s="148">
        <f>SUM(M48:M55)</f>
        <v>0</v>
      </c>
      <c r="N47" s="148"/>
      <c r="O47" s="148">
        <f>SUM(O48:O55)</f>
        <v>0</v>
      </c>
      <c r="P47" s="148"/>
      <c r="Q47" s="148">
        <f>SUM(Q48:Q55)</f>
        <v>0</v>
      </c>
      <c r="R47" s="148"/>
      <c r="S47" s="148"/>
      <c r="T47" s="148"/>
      <c r="U47" s="148"/>
      <c r="V47" s="148">
        <f>SUM(V48:V55)</f>
        <v>0</v>
      </c>
      <c r="W47" s="148"/>
      <c r="X47" s="148"/>
      <c r="AG47" t="s">
        <v>92</v>
      </c>
    </row>
    <row r="48" spans="1:60" outlineLevel="1" x14ac:dyDescent="0.2">
      <c r="A48" s="248">
        <v>18</v>
      </c>
      <c r="B48" s="249" t="s">
        <v>165</v>
      </c>
      <c r="C48" s="250" t="s">
        <v>166</v>
      </c>
      <c r="D48" s="251" t="s">
        <v>162</v>
      </c>
      <c r="E48" s="252">
        <v>1</v>
      </c>
      <c r="F48" s="253"/>
      <c r="G48" s="254">
        <f t="shared" ref="G48:G55" si="0">ROUND(E48*F48,2)</f>
        <v>0</v>
      </c>
      <c r="H48" s="147"/>
      <c r="I48" s="146">
        <f t="shared" ref="I48:I55" si="1">ROUND(E48*H48,2)</f>
        <v>0</v>
      </c>
      <c r="J48" s="147"/>
      <c r="K48" s="146">
        <f t="shared" ref="K48:K55" si="2">ROUND(E48*J48,2)</f>
        <v>0</v>
      </c>
      <c r="L48" s="146">
        <v>21</v>
      </c>
      <c r="M48" s="146">
        <f t="shared" ref="M48:M55" si="3">G48*(1+L48/100)</f>
        <v>0</v>
      </c>
      <c r="N48" s="146">
        <v>0</v>
      </c>
      <c r="O48" s="146">
        <f t="shared" ref="O48:O55" si="4">ROUND(E48*N48,2)</f>
        <v>0</v>
      </c>
      <c r="P48" s="146">
        <v>0</v>
      </c>
      <c r="Q48" s="146">
        <f t="shared" ref="Q48:Q55" si="5">ROUND(E48*P48,2)</f>
        <v>0</v>
      </c>
      <c r="R48" s="146"/>
      <c r="S48" s="146" t="s">
        <v>96</v>
      </c>
      <c r="T48" s="146" t="s">
        <v>124</v>
      </c>
      <c r="U48" s="146">
        <v>0</v>
      </c>
      <c r="V48" s="146">
        <f t="shared" ref="V48:V55" si="6">ROUND(E48*U48,2)</f>
        <v>0</v>
      </c>
      <c r="W48" s="146"/>
      <c r="X48" s="146" t="s">
        <v>163</v>
      </c>
      <c r="Y48" s="144"/>
      <c r="Z48" s="144"/>
      <c r="AA48" s="144"/>
      <c r="AB48" s="144"/>
      <c r="AC48" s="144"/>
      <c r="AD48" s="144"/>
      <c r="AE48" s="144"/>
      <c r="AF48" s="144"/>
      <c r="AG48" s="144" t="s">
        <v>167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">
      <c r="A49" s="248">
        <v>19</v>
      </c>
      <c r="B49" s="249" t="s">
        <v>168</v>
      </c>
      <c r="C49" s="250" t="s">
        <v>169</v>
      </c>
      <c r="D49" s="251" t="s">
        <v>162</v>
      </c>
      <c r="E49" s="252">
        <v>1</v>
      </c>
      <c r="F49" s="253"/>
      <c r="G49" s="254">
        <f t="shared" si="0"/>
        <v>0</v>
      </c>
      <c r="H49" s="147"/>
      <c r="I49" s="146">
        <f t="shared" si="1"/>
        <v>0</v>
      </c>
      <c r="J49" s="147"/>
      <c r="K49" s="146">
        <f t="shared" si="2"/>
        <v>0</v>
      </c>
      <c r="L49" s="146">
        <v>21</v>
      </c>
      <c r="M49" s="146">
        <f t="shared" si="3"/>
        <v>0</v>
      </c>
      <c r="N49" s="146">
        <v>0</v>
      </c>
      <c r="O49" s="146">
        <f t="shared" si="4"/>
        <v>0</v>
      </c>
      <c r="P49" s="146">
        <v>0</v>
      </c>
      <c r="Q49" s="146">
        <f t="shared" si="5"/>
        <v>0</v>
      </c>
      <c r="R49" s="146"/>
      <c r="S49" s="146" t="s">
        <v>96</v>
      </c>
      <c r="T49" s="146" t="s">
        <v>124</v>
      </c>
      <c r="U49" s="146">
        <v>0</v>
      </c>
      <c r="V49" s="146">
        <f t="shared" si="6"/>
        <v>0</v>
      </c>
      <c r="W49" s="146"/>
      <c r="X49" s="146" t="s">
        <v>163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167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248">
        <v>20</v>
      </c>
      <c r="B50" s="249" t="s">
        <v>170</v>
      </c>
      <c r="C50" s="250" t="s">
        <v>171</v>
      </c>
      <c r="D50" s="251" t="s">
        <v>162</v>
      </c>
      <c r="E50" s="252">
        <v>1</v>
      </c>
      <c r="F50" s="253"/>
      <c r="G50" s="254">
        <f t="shared" si="0"/>
        <v>0</v>
      </c>
      <c r="H50" s="147"/>
      <c r="I50" s="146">
        <f t="shared" si="1"/>
        <v>0</v>
      </c>
      <c r="J50" s="147"/>
      <c r="K50" s="146">
        <f t="shared" si="2"/>
        <v>0</v>
      </c>
      <c r="L50" s="146">
        <v>21</v>
      </c>
      <c r="M50" s="146">
        <f t="shared" si="3"/>
        <v>0</v>
      </c>
      <c r="N50" s="146">
        <v>0</v>
      </c>
      <c r="O50" s="146">
        <f t="shared" si="4"/>
        <v>0</v>
      </c>
      <c r="P50" s="146">
        <v>0</v>
      </c>
      <c r="Q50" s="146">
        <f t="shared" si="5"/>
        <v>0</v>
      </c>
      <c r="R50" s="146"/>
      <c r="S50" s="146" t="s">
        <v>96</v>
      </c>
      <c r="T50" s="146" t="s">
        <v>124</v>
      </c>
      <c r="U50" s="146">
        <v>0</v>
      </c>
      <c r="V50" s="146">
        <f t="shared" si="6"/>
        <v>0</v>
      </c>
      <c r="W50" s="146"/>
      <c r="X50" s="146" t="s">
        <v>163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172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248">
        <v>21</v>
      </c>
      <c r="B51" s="249" t="s">
        <v>173</v>
      </c>
      <c r="C51" s="250" t="s">
        <v>174</v>
      </c>
      <c r="D51" s="251" t="s">
        <v>162</v>
      </c>
      <c r="E51" s="252">
        <v>1</v>
      </c>
      <c r="F51" s="253"/>
      <c r="G51" s="254">
        <f t="shared" si="0"/>
        <v>0</v>
      </c>
      <c r="H51" s="147"/>
      <c r="I51" s="146">
        <f t="shared" si="1"/>
        <v>0</v>
      </c>
      <c r="J51" s="147"/>
      <c r="K51" s="146">
        <f t="shared" si="2"/>
        <v>0</v>
      </c>
      <c r="L51" s="146">
        <v>21</v>
      </c>
      <c r="M51" s="146">
        <f t="shared" si="3"/>
        <v>0</v>
      </c>
      <c r="N51" s="146">
        <v>0</v>
      </c>
      <c r="O51" s="146">
        <f t="shared" si="4"/>
        <v>0</v>
      </c>
      <c r="P51" s="146">
        <v>0</v>
      </c>
      <c r="Q51" s="146">
        <f t="shared" si="5"/>
        <v>0</v>
      </c>
      <c r="R51" s="146"/>
      <c r="S51" s="146" t="s">
        <v>96</v>
      </c>
      <c r="T51" s="146" t="s">
        <v>124</v>
      </c>
      <c r="U51" s="146">
        <v>0</v>
      </c>
      <c r="V51" s="146">
        <f t="shared" si="6"/>
        <v>0</v>
      </c>
      <c r="W51" s="146"/>
      <c r="X51" s="146" t="s">
        <v>163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172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248">
        <v>22</v>
      </c>
      <c r="B52" s="249" t="s">
        <v>175</v>
      </c>
      <c r="C52" s="250" t="s">
        <v>176</v>
      </c>
      <c r="D52" s="251" t="s">
        <v>162</v>
      </c>
      <c r="E52" s="252">
        <v>1</v>
      </c>
      <c r="F52" s="253"/>
      <c r="G52" s="254">
        <f t="shared" si="0"/>
        <v>0</v>
      </c>
      <c r="H52" s="147"/>
      <c r="I52" s="146">
        <f t="shared" si="1"/>
        <v>0</v>
      </c>
      <c r="J52" s="147"/>
      <c r="K52" s="146">
        <f t="shared" si="2"/>
        <v>0</v>
      </c>
      <c r="L52" s="146">
        <v>21</v>
      </c>
      <c r="M52" s="146">
        <f t="shared" si="3"/>
        <v>0</v>
      </c>
      <c r="N52" s="146">
        <v>0</v>
      </c>
      <c r="O52" s="146">
        <f t="shared" si="4"/>
        <v>0</v>
      </c>
      <c r="P52" s="146">
        <v>0</v>
      </c>
      <c r="Q52" s="146">
        <f t="shared" si="5"/>
        <v>0</v>
      </c>
      <c r="R52" s="146"/>
      <c r="S52" s="146" t="s">
        <v>96</v>
      </c>
      <c r="T52" s="146" t="s">
        <v>124</v>
      </c>
      <c r="U52" s="146">
        <v>0</v>
      </c>
      <c r="V52" s="146">
        <f t="shared" si="6"/>
        <v>0</v>
      </c>
      <c r="W52" s="146"/>
      <c r="X52" s="146" t="s">
        <v>163</v>
      </c>
      <c r="Y52" s="144"/>
      <c r="Z52" s="144"/>
      <c r="AA52" s="144"/>
      <c r="AB52" s="144"/>
      <c r="AC52" s="144"/>
      <c r="AD52" s="144"/>
      <c r="AE52" s="144"/>
      <c r="AF52" s="144"/>
      <c r="AG52" s="144" t="s">
        <v>167</v>
      </c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">
      <c r="A53" s="248">
        <v>23</v>
      </c>
      <c r="B53" s="249" t="s">
        <v>177</v>
      </c>
      <c r="C53" s="250" t="s">
        <v>178</v>
      </c>
      <c r="D53" s="251" t="s">
        <v>162</v>
      </c>
      <c r="E53" s="252">
        <v>1</v>
      </c>
      <c r="F53" s="253"/>
      <c r="G53" s="254">
        <f t="shared" si="0"/>
        <v>0</v>
      </c>
      <c r="H53" s="147"/>
      <c r="I53" s="146">
        <f t="shared" si="1"/>
        <v>0</v>
      </c>
      <c r="J53" s="147"/>
      <c r="K53" s="146">
        <f t="shared" si="2"/>
        <v>0</v>
      </c>
      <c r="L53" s="146">
        <v>21</v>
      </c>
      <c r="M53" s="146">
        <f t="shared" si="3"/>
        <v>0</v>
      </c>
      <c r="N53" s="146">
        <v>0</v>
      </c>
      <c r="O53" s="146">
        <f t="shared" si="4"/>
        <v>0</v>
      </c>
      <c r="P53" s="146">
        <v>0</v>
      </c>
      <c r="Q53" s="146">
        <f t="shared" si="5"/>
        <v>0</v>
      </c>
      <c r="R53" s="146"/>
      <c r="S53" s="146" t="s">
        <v>96</v>
      </c>
      <c r="T53" s="146" t="s">
        <v>124</v>
      </c>
      <c r="U53" s="146">
        <v>0</v>
      </c>
      <c r="V53" s="146">
        <f t="shared" si="6"/>
        <v>0</v>
      </c>
      <c r="W53" s="146"/>
      <c r="X53" s="146" t="s">
        <v>163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167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outlineLevel="1" x14ac:dyDescent="0.2">
      <c r="A54" s="248">
        <v>24</v>
      </c>
      <c r="B54" s="249" t="s">
        <v>179</v>
      </c>
      <c r="C54" s="250" t="s">
        <v>180</v>
      </c>
      <c r="D54" s="251" t="s">
        <v>162</v>
      </c>
      <c r="E54" s="252">
        <v>1</v>
      </c>
      <c r="F54" s="253"/>
      <c r="G54" s="254">
        <f t="shared" si="0"/>
        <v>0</v>
      </c>
      <c r="H54" s="147"/>
      <c r="I54" s="146">
        <f t="shared" si="1"/>
        <v>0</v>
      </c>
      <c r="J54" s="147"/>
      <c r="K54" s="146">
        <f t="shared" si="2"/>
        <v>0</v>
      </c>
      <c r="L54" s="146">
        <v>21</v>
      </c>
      <c r="M54" s="146">
        <f t="shared" si="3"/>
        <v>0</v>
      </c>
      <c r="N54" s="146">
        <v>0</v>
      </c>
      <c r="O54" s="146">
        <f t="shared" si="4"/>
        <v>0</v>
      </c>
      <c r="P54" s="146">
        <v>0</v>
      </c>
      <c r="Q54" s="146">
        <f t="shared" si="5"/>
        <v>0</v>
      </c>
      <c r="R54" s="146"/>
      <c r="S54" s="146" t="s">
        <v>96</v>
      </c>
      <c r="T54" s="146" t="s">
        <v>124</v>
      </c>
      <c r="U54" s="146">
        <v>0</v>
      </c>
      <c r="V54" s="146">
        <f t="shared" si="6"/>
        <v>0</v>
      </c>
      <c r="W54" s="146"/>
      <c r="X54" s="146" t="s">
        <v>163</v>
      </c>
      <c r="Y54" s="144"/>
      <c r="Z54" s="144"/>
      <c r="AA54" s="144"/>
      <c r="AB54" s="144"/>
      <c r="AC54" s="144"/>
      <c r="AD54" s="144"/>
      <c r="AE54" s="144"/>
      <c r="AF54" s="144"/>
      <c r="AG54" s="144" t="s">
        <v>172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ht="22.5" outlineLevel="1" x14ac:dyDescent="0.2">
      <c r="A55" s="248">
        <v>25</v>
      </c>
      <c r="B55" s="249" t="s">
        <v>181</v>
      </c>
      <c r="C55" s="250" t="s">
        <v>182</v>
      </c>
      <c r="D55" s="251" t="s">
        <v>162</v>
      </c>
      <c r="E55" s="252">
        <v>1</v>
      </c>
      <c r="F55" s="253"/>
      <c r="G55" s="254">
        <f t="shared" si="0"/>
        <v>0</v>
      </c>
      <c r="H55" s="147"/>
      <c r="I55" s="146">
        <f t="shared" si="1"/>
        <v>0</v>
      </c>
      <c r="J55" s="147"/>
      <c r="K55" s="146">
        <f t="shared" si="2"/>
        <v>0</v>
      </c>
      <c r="L55" s="146">
        <v>21</v>
      </c>
      <c r="M55" s="146">
        <f t="shared" si="3"/>
        <v>0</v>
      </c>
      <c r="N55" s="146">
        <v>0</v>
      </c>
      <c r="O55" s="146">
        <f t="shared" si="4"/>
        <v>0</v>
      </c>
      <c r="P55" s="146">
        <v>0</v>
      </c>
      <c r="Q55" s="146">
        <f t="shared" si="5"/>
        <v>0</v>
      </c>
      <c r="R55" s="146"/>
      <c r="S55" s="146" t="s">
        <v>96</v>
      </c>
      <c r="T55" s="146" t="s">
        <v>124</v>
      </c>
      <c r="U55" s="146">
        <v>0</v>
      </c>
      <c r="V55" s="146">
        <f t="shared" si="6"/>
        <v>0</v>
      </c>
      <c r="W55" s="146"/>
      <c r="X55" s="146" t="s">
        <v>163</v>
      </c>
      <c r="Y55" s="144"/>
      <c r="Z55" s="144"/>
      <c r="AA55" s="144"/>
      <c r="AB55" s="144"/>
      <c r="AC55" s="144"/>
      <c r="AD55" s="144"/>
      <c r="AE55" s="144"/>
      <c r="AF55" s="144"/>
      <c r="AG55" s="144" t="s">
        <v>172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x14ac:dyDescent="0.2">
      <c r="A56" s="235"/>
      <c r="B56" s="236"/>
      <c r="C56" s="259"/>
      <c r="D56" s="237"/>
      <c r="E56" s="260"/>
      <c r="F56" s="260"/>
      <c r="G56" s="26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v>15</v>
      </c>
      <c r="AF56">
        <v>21</v>
      </c>
      <c r="AG56" t="s">
        <v>78</v>
      </c>
    </row>
    <row r="57" spans="1:60" x14ac:dyDescent="0.2">
      <c r="A57" s="262"/>
      <c r="B57" s="263" t="s">
        <v>31</v>
      </c>
      <c r="C57" s="264"/>
      <c r="D57" s="265"/>
      <c r="E57" s="266"/>
      <c r="F57" s="266"/>
      <c r="G57" s="267">
        <f>G8+G28+G36+G38+G45+G47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f>SUMIF(L7:L55,AE56,G7:G55)</f>
        <v>0</v>
      </c>
      <c r="AF57">
        <f>SUMIF(L7:L55,AF56,G7:G55)</f>
        <v>0</v>
      </c>
      <c r="AG57" t="s">
        <v>183</v>
      </c>
    </row>
    <row r="58" spans="1:60" x14ac:dyDescent="0.2">
      <c r="A58" s="3"/>
      <c r="B58" s="4"/>
      <c r="C58" s="149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3"/>
      <c r="B59" s="4"/>
      <c r="C59" s="149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215" t="s">
        <v>184</v>
      </c>
      <c r="B60" s="215"/>
      <c r="C60" s="216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A61" s="217"/>
      <c r="B61" s="218"/>
      <c r="C61" s="219"/>
      <c r="D61" s="218"/>
      <c r="E61" s="218"/>
      <c r="F61" s="218"/>
      <c r="G61" s="220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G61" t="s">
        <v>185</v>
      </c>
    </row>
    <row r="62" spans="1:60" x14ac:dyDescent="0.2">
      <c r="A62" s="221"/>
      <c r="B62" s="222"/>
      <c r="C62" s="223"/>
      <c r="D62" s="222"/>
      <c r="E62" s="222"/>
      <c r="F62" s="222"/>
      <c r="G62" s="224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A63" s="221"/>
      <c r="B63" s="222"/>
      <c r="C63" s="223"/>
      <c r="D63" s="222"/>
      <c r="E63" s="222"/>
      <c r="F63" s="222"/>
      <c r="G63" s="224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221"/>
      <c r="B64" s="222"/>
      <c r="C64" s="223"/>
      <c r="D64" s="222"/>
      <c r="E64" s="222"/>
      <c r="F64" s="222"/>
      <c r="G64" s="224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225"/>
      <c r="B65" s="226"/>
      <c r="C65" s="227"/>
      <c r="D65" s="226"/>
      <c r="E65" s="226"/>
      <c r="F65" s="226"/>
      <c r="G65" s="228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3"/>
      <c r="B66" s="4"/>
      <c r="C66" s="149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C67" s="150"/>
      <c r="D67" s="10"/>
      <c r="AG67" t="s">
        <v>186</v>
      </c>
    </row>
    <row r="68" spans="1:33" x14ac:dyDescent="0.2">
      <c r="D68" s="10"/>
    </row>
    <row r="69" spans="1:33" x14ac:dyDescent="0.2">
      <c r="D69" s="10"/>
    </row>
    <row r="70" spans="1:33" x14ac:dyDescent="0.2">
      <c r="D70" s="10"/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2KjMgE4oT9n8mBPZ+m4v0suqNjdOlEwIhJ7CjOtFVjjt8hfmfNkoIAF+d+uEa6zFnezMemySv66CWIhL/sacZQ==" saltValue="lHPQ/pf+GFgNWh9RHAAoMg==" spinCount="100000" sheet="1"/>
  <mergeCells count="6">
    <mergeCell ref="A61:G65"/>
    <mergeCell ref="A1:G1"/>
    <mergeCell ref="C2:G2"/>
    <mergeCell ref="C3:G3"/>
    <mergeCell ref="C4:G4"/>
    <mergeCell ref="A60:C60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501-02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'501-02 1 Pol'!Názvy_tisku</vt:lpstr>
      <vt:lpstr>oadresa</vt:lpstr>
      <vt:lpstr>Stavba!Objednatel</vt:lpstr>
      <vt:lpstr>Stavba!Objekt</vt:lpstr>
      <vt:lpstr>'501-02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xv</cp:lastModifiedBy>
  <cp:lastPrinted>2019-03-19T12:27:02Z</cp:lastPrinted>
  <dcterms:created xsi:type="dcterms:W3CDTF">2009-04-08T07:15:50Z</dcterms:created>
  <dcterms:modified xsi:type="dcterms:W3CDTF">2021-03-27T12:18:18Z</dcterms:modified>
</cp:coreProperties>
</file>